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202300"/>
  <mc:AlternateContent xmlns:mc="http://schemas.openxmlformats.org/markup-compatibility/2006">
    <mc:Choice Requires="x15">
      <x15ac:absPath xmlns:x15ac="http://schemas.microsoft.com/office/spreadsheetml/2010/11/ac" url="/Users/pathawkins/Desktop/2024 Clergy Comp Reports/"/>
    </mc:Choice>
  </mc:AlternateContent>
  <xr:revisionPtr revIDLastSave="0" documentId="13_ncr:1_{4F9A2C80-8A47-384B-A595-B03A945E85E3}" xr6:coauthVersionLast="47" xr6:coauthVersionMax="47" xr10:uidLastSave="{00000000-0000-0000-0000-000000000000}"/>
  <bookViews>
    <workbookView xWindow="5540" yWindow="1080" windowWidth="30440" windowHeight="15840" xr2:uid="{83A0A467-913E-408D-A5F6-268FC5F36C75}"/>
  </bookViews>
  <sheets>
    <sheet name="Entry Form" sheetId="1" r:id="rId1"/>
    <sheet name="Benefit Premiums" sheetId="3" r:id="rId2"/>
    <sheet name="FT Comp Chart &amp; Definition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 l="1"/>
  <c r="D44" i="1" l="1"/>
  <c r="D43" i="1"/>
  <c r="F43" i="1" s="1"/>
  <c r="F31" i="1"/>
  <c r="K32" i="1" l="1"/>
  <c r="K31" i="1"/>
  <c r="F34" i="1"/>
  <c r="J18" i="1"/>
  <c r="D11" i="2" l="1"/>
  <c r="D13" i="2"/>
  <c r="D15" i="2"/>
  <c r="D19" i="2"/>
  <c r="H18" i="1" l="1"/>
  <c r="B44" i="1" s="1"/>
  <c r="G18" i="1"/>
  <c r="B43" i="1" s="1"/>
  <c r="B46" i="1"/>
  <c r="I18" i="1"/>
  <c r="B45" i="1" s="1"/>
  <c r="C33" i="3"/>
  <c r="C32" i="3"/>
  <c r="C31" i="3"/>
  <c r="C30" i="3"/>
  <c r="C28" i="3"/>
  <c r="C27" i="3"/>
  <c r="C26" i="3"/>
  <c r="C25" i="3"/>
  <c r="C70" i="3"/>
  <c r="C69" i="3"/>
  <c r="C68" i="3"/>
  <c r="C67" i="3"/>
  <c r="C50" i="3"/>
  <c r="C49" i="3"/>
  <c r="C48" i="3"/>
  <c r="C47" i="3"/>
  <c r="D45" i="1" l="1"/>
  <c r="F45" i="1" s="1"/>
  <c r="M14" i="3"/>
  <c r="M13" i="3"/>
  <c r="J46" i="1" l="1"/>
  <c r="J45" i="1"/>
  <c r="J44" i="1"/>
  <c r="J43" i="1"/>
  <c r="H46" i="1"/>
  <c r="H44" i="1"/>
  <c r="H43" i="1"/>
  <c r="H45" i="1"/>
  <c r="G46" i="1"/>
  <c r="G45" i="1"/>
  <c r="G44" i="1"/>
  <c r="G43" i="1"/>
  <c r="I17" i="1"/>
  <c r="H17" i="1"/>
  <c r="E46" i="1"/>
  <c r="E45" i="1"/>
  <c r="E44" i="1"/>
  <c r="E43" i="1"/>
  <c r="J34" i="1"/>
  <c r="J33" i="1"/>
  <c r="J32" i="1"/>
  <c r="J31" i="1"/>
  <c r="H34" i="1"/>
  <c r="H33" i="1"/>
  <c r="H32" i="1"/>
  <c r="H31" i="1"/>
  <c r="G31" i="1"/>
  <c r="G32" i="1"/>
  <c r="G34" i="1"/>
  <c r="G33" i="1"/>
  <c r="E34" i="1"/>
  <c r="E33" i="1"/>
  <c r="E32" i="1"/>
  <c r="D34" i="1"/>
  <c r="D33" i="1"/>
  <c r="D32" i="1"/>
  <c r="D31" i="1"/>
  <c r="B31" i="1"/>
  <c r="C31" i="1"/>
  <c r="E31" i="1"/>
  <c r="C34" i="1"/>
  <c r="C33" i="1"/>
  <c r="C32" i="1"/>
  <c r="B34" i="1"/>
  <c r="B33" i="1"/>
  <c r="B32" i="1"/>
  <c r="G17" i="1"/>
  <c r="C43" i="1" s="1"/>
  <c r="E70" i="3"/>
  <c r="E69" i="3"/>
  <c r="E68" i="3"/>
  <c r="E67" i="3"/>
  <c r="E65" i="3"/>
  <c r="C65" i="3"/>
  <c r="E64" i="3"/>
  <c r="C64" i="3"/>
  <c r="E63" i="3"/>
  <c r="C63" i="3"/>
  <c r="E62" i="3"/>
  <c r="C62" i="3"/>
  <c r="E60" i="3"/>
  <c r="C60" i="3"/>
  <c r="E59" i="3"/>
  <c r="C59" i="3"/>
  <c r="E58" i="3"/>
  <c r="C58" i="3"/>
  <c r="E57" i="3"/>
  <c r="C57" i="3"/>
  <c r="E55" i="3"/>
  <c r="C55" i="3"/>
  <c r="E54" i="3"/>
  <c r="C54" i="3"/>
  <c r="E53" i="3"/>
  <c r="C53" i="3"/>
  <c r="E52" i="3"/>
  <c r="C52" i="3"/>
  <c r="E50" i="3"/>
  <c r="E49" i="3"/>
  <c r="E48" i="3"/>
  <c r="E47" i="3"/>
  <c r="E45" i="3"/>
  <c r="C45" i="3"/>
  <c r="E44" i="3"/>
  <c r="C44" i="3"/>
  <c r="E43" i="3"/>
  <c r="C43" i="3"/>
  <c r="E42" i="3"/>
  <c r="C42" i="3"/>
  <c r="E40" i="3"/>
  <c r="C40" i="3"/>
  <c r="E39" i="3"/>
  <c r="C39" i="3"/>
  <c r="E38" i="3"/>
  <c r="C38" i="3"/>
  <c r="E37" i="3"/>
  <c r="C37" i="3"/>
  <c r="E33" i="3"/>
  <c r="E32" i="3"/>
  <c r="E31" i="3"/>
  <c r="E30" i="3"/>
  <c r="E28" i="3"/>
  <c r="E27" i="3"/>
  <c r="E26" i="3"/>
  <c r="E25" i="3"/>
  <c r="E23" i="3"/>
  <c r="C23" i="3"/>
  <c r="E22" i="3"/>
  <c r="C22" i="3"/>
  <c r="E21" i="3"/>
  <c r="C21" i="3"/>
  <c r="E20" i="3"/>
  <c r="C20" i="3"/>
  <c r="E16" i="3"/>
  <c r="C16" i="3"/>
  <c r="E15" i="3"/>
  <c r="C15" i="3"/>
  <c r="G24" i="1"/>
  <c r="I43" i="1" s="1"/>
  <c r="J12" i="1"/>
  <c r="I34" i="1" s="1"/>
  <c r="F33" i="1" l="1"/>
  <c r="K33" i="1" s="1"/>
  <c r="F32" i="1"/>
  <c r="K34" i="1"/>
  <c r="J17" i="1"/>
  <c r="C46" i="1" s="1"/>
  <c r="D46" i="1" s="1"/>
  <c r="H24" i="1"/>
  <c r="I44" i="1" s="1"/>
  <c r="I24" i="1"/>
  <c r="I45" i="1" s="1"/>
  <c r="J24" i="1"/>
  <c r="I46" i="1" s="1"/>
  <c r="G12" i="1"/>
  <c r="I31" i="1" s="1"/>
  <c r="H12" i="1"/>
  <c r="I32" i="1" s="1"/>
  <c r="I12" i="1"/>
  <c r="I33" i="1" s="1"/>
  <c r="C45" i="1"/>
  <c r="C44" i="1"/>
  <c r="K43" i="1" l="1"/>
  <c r="F46" i="1"/>
  <c r="K46" i="1" s="1"/>
  <c r="K45" i="1" l="1"/>
  <c r="K44" i="1"/>
</calcChain>
</file>

<file path=xl/sharedStrings.xml><?xml version="1.0" encoding="utf-8"?>
<sst xmlns="http://schemas.openxmlformats.org/spreadsheetml/2006/main" count="302" uniqueCount="230">
  <si>
    <t>Diocese of New Jersey Full-Time Clergy Compensation Report &amp; Projection - Entry Form</t>
  </si>
  <si>
    <t>Church/Clergy Details</t>
  </si>
  <si>
    <t>Name of Church</t>
  </si>
  <si>
    <t>Town</t>
  </si>
  <si>
    <t>Name of Clergy</t>
  </si>
  <si>
    <t>REQUIRED ENTRY</t>
  </si>
  <si>
    <t>Date appointed present position mm/dd/yyyy</t>
  </si>
  <si>
    <t>Years in present position</t>
  </si>
  <si>
    <t>Date of Diaconal Ordination mm/dd/yyyy</t>
  </si>
  <si>
    <t>Name of person completing form</t>
  </si>
  <si>
    <t>Title</t>
  </si>
  <si>
    <t>Telephone Number</t>
  </si>
  <si>
    <t>Email Address</t>
  </si>
  <si>
    <r>
      <rPr>
        <b/>
        <sz val="10"/>
        <color indexed="8"/>
        <rFont val="Arial Narrow"/>
        <family val="2"/>
      </rPr>
      <t xml:space="preserve">Curate/Assistant   </t>
    </r>
    <r>
      <rPr>
        <sz val="10"/>
        <color indexed="8"/>
        <rFont val="Arial Narrow"/>
        <family val="2"/>
      </rPr>
      <t xml:space="preserve">    Newly Ordained</t>
    </r>
  </si>
  <si>
    <r>
      <t xml:space="preserve">Assistant/ Associate  </t>
    </r>
    <r>
      <rPr>
        <sz val="10"/>
        <color indexed="8"/>
        <rFont val="Arial Narrow"/>
        <family val="2"/>
      </rPr>
      <t>Experienced</t>
    </r>
  </si>
  <si>
    <r>
      <rPr>
        <b/>
        <sz val="10"/>
        <color indexed="8"/>
        <rFont val="Arial Narrow"/>
        <family val="2"/>
      </rPr>
      <t xml:space="preserve">Vicar/Rector/Priest in Charge/ Interim Rector
</t>
    </r>
    <r>
      <rPr>
        <sz val="10"/>
        <color indexed="8"/>
        <rFont val="Arial Narrow"/>
        <family val="2"/>
      </rPr>
      <t>Rectory Provided</t>
    </r>
  </si>
  <si>
    <r>
      <rPr>
        <b/>
        <sz val="10"/>
        <color indexed="8"/>
        <rFont val="Arial Narrow"/>
        <family val="2"/>
      </rPr>
      <t xml:space="preserve">Vicar/Rector/Priest in Charge/ Interim Rector
</t>
    </r>
    <r>
      <rPr>
        <sz val="10"/>
        <color indexed="8"/>
        <rFont val="Arial Narrow"/>
        <family val="2"/>
      </rPr>
      <t>Rectory NOT Provided</t>
    </r>
  </si>
  <si>
    <t>2024 Negotiated Cash Stipend</t>
  </si>
  <si>
    <r>
      <t xml:space="preserve">"YEARS OF PENSION </t>
    </r>
    <r>
      <rPr>
        <b/>
        <sz val="12"/>
        <color indexed="8"/>
        <rFont val="Arial Narrow"/>
        <family val="2"/>
      </rPr>
      <t xml:space="preserve">CREDITED SERVICE" (CS)  = years (xx.xx) of credited service as per Church Pension Fund ANNUAL STATEMENT </t>
    </r>
    <r>
      <rPr>
        <b/>
        <u/>
        <sz val="12"/>
        <color indexed="8"/>
        <rFont val="Arial Narrow"/>
        <family val="2"/>
      </rPr>
      <t>as of January of the year being projected.</t>
    </r>
  </si>
  <si>
    <t>CS values from 1.00-10.00 have an increase of 2.5% per year; CS values from 10.01 - 20.00 have an increase of 2% per year. Merit increases above 20 years are not mandatory, but are encouraged.</t>
  </si>
  <si>
    <t xml:space="preserve">CS merit increase is only enforced to 20 years in order to allow clergy a variety of opportunities toward the end of their careers. This calculation can still be used for establishing a work experience minimum beyond 20 CS years. </t>
  </si>
  <si>
    <t xml:space="preserve"> </t>
  </si>
  <si>
    <t>POSITION CATEGORIES</t>
  </si>
  <si>
    <t>COMPENSATION COMPONENTS</t>
  </si>
  <si>
    <t>A</t>
  </si>
  <si>
    <t>B</t>
  </si>
  <si>
    <t>C*</t>
  </si>
  <si>
    <t>D</t>
  </si>
  <si>
    <t>F</t>
  </si>
  <si>
    <t>G**</t>
  </si>
  <si>
    <t>EXAMPLE</t>
  </si>
  <si>
    <t xml:space="preserve">CASH </t>
  </si>
  <si>
    <t xml:space="preserve">CASH STIPEND </t>
  </si>
  <si>
    <t>SELF-EMPLOYMENT</t>
  </si>
  <si>
    <t>INSURANCE</t>
  </si>
  <si>
    <t xml:space="preserve">TOTAL COMPENSATION </t>
  </si>
  <si>
    <t xml:space="preserve">STIPEND </t>
  </si>
  <si>
    <t>BASE</t>
  </si>
  <si>
    <r>
      <t xml:space="preserve">HOUSING EQUITY </t>
    </r>
    <r>
      <rPr>
        <b/>
        <sz val="10"/>
        <color indexed="8"/>
        <rFont val="Arial Narrow"/>
        <family val="2"/>
      </rPr>
      <t>or</t>
    </r>
  </si>
  <si>
    <t>CONTRIBUTIONS ACT</t>
  </si>
  <si>
    <t xml:space="preserve">PENSION </t>
  </si>
  <si>
    <t xml:space="preserve">PROFESSIONAL  </t>
  </si>
  <si>
    <t xml:space="preserve">CONTINUING </t>
  </si>
  <si>
    <t>PREMIUMS</t>
  </si>
  <si>
    <t>PACKAGE</t>
  </si>
  <si>
    <t>x CS</t>
  </si>
  <si>
    <t>HOUSING SUBSIDY</t>
  </si>
  <si>
    <t>(SECA) OFFSET</t>
  </si>
  <si>
    <t>ASSESSMENT</t>
  </si>
  <si>
    <t>EXPENSES</t>
  </si>
  <si>
    <t>EDUCATION</t>
  </si>
  <si>
    <t>(MEDICAL/DENTAL/LIFE)</t>
  </si>
  <si>
    <t>Single Coverage, Base Plan</t>
  </si>
  <si>
    <t>Family Coverage, Base Plan</t>
  </si>
  <si>
    <t>I</t>
  </si>
  <si>
    <t>Curate/Assistant</t>
  </si>
  <si>
    <t>Not Required</t>
  </si>
  <si>
    <t>14,508 to 46,956</t>
  </si>
  <si>
    <t>Newly Ordained</t>
  </si>
  <si>
    <t>(A x 7.65%)</t>
  </si>
  <si>
    <t>[(A+C) x 18%]</t>
  </si>
  <si>
    <t>(A+C+D+E+F+G)</t>
  </si>
  <si>
    <t>II</t>
  </si>
  <si>
    <t>Assistant/ Associate</t>
  </si>
  <si>
    <t>Experienced</t>
  </si>
  <si>
    <t>IIIa</t>
  </si>
  <si>
    <t>Vicar/Rector/</t>
  </si>
  <si>
    <t>Priest in Charge/</t>
  </si>
  <si>
    <r>
      <t xml:space="preserve">[(A+ </t>
    </r>
    <r>
      <rPr>
        <i/>
        <sz val="11"/>
        <color indexed="8"/>
        <rFont val="Arial Narrow"/>
        <family val="2"/>
      </rPr>
      <t>Fair Rental</t>
    </r>
  </si>
  <si>
    <r>
      <t>[((A+B+C+</t>
    </r>
    <r>
      <rPr>
        <i/>
        <sz val="11"/>
        <color indexed="8"/>
        <rFont val="Arial Narrow"/>
        <family val="2"/>
      </rPr>
      <t>Utilities)</t>
    </r>
    <r>
      <rPr>
        <sz val="11"/>
        <color indexed="8"/>
        <rFont val="Arial Narrow"/>
        <family val="2"/>
      </rPr>
      <t xml:space="preserve"> </t>
    </r>
  </si>
  <si>
    <t>(A+B+C+D+E+F+G)</t>
  </si>
  <si>
    <t>Interim Rector</t>
  </si>
  <si>
    <t>(Negotiated for Interim)</t>
  </si>
  <si>
    <r>
      <rPr>
        <i/>
        <sz val="11"/>
        <color indexed="8"/>
        <rFont val="Arial Narrow"/>
        <family val="2"/>
      </rPr>
      <t xml:space="preserve"> Value + Utilities</t>
    </r>
    <r>
      <rPr>
        <sz val="11"/>
        <color indexed="8"/>
        <rFont val="Arial Narrow"/>
        <family val="2"/>
      </rPr>
      <t xml:space="preserve">) </t>
    </r>
  </si>
  <si>
    <t>x 1.3) x 18%]</t>
  </si>
  <si>
    <t>PLUS COST OF</t>
  </si>
  <si>
    <t>Rectory Provided</t>
  </si>
  <si>
    <t>x 7.65%]</t>
  </si>
  <si>
    <t>PROVIDING RECTORY</t>
  </si>
  <si>
    <t>IIIb</t>
  </si>
  <si>
    <t>[(A+B) x 7.65%]</t>
  </si>
  <si>
    <t>[(A+B+C) x 18%]</t>
  </si>
  <si>
    <t>Rectory NOT Provided</t>
  </si>
  <si>
    <t>* If cleric's combined compensation of cash stipend, housing Subsidy and/or equity and utilities is MORE THAN $168,600, the amount over $168,600 is multiplied by 1.45% and then added to $12,898.</t>
  </si>
  <si>
    <t xml:space="preserve"> The dynamic version of this chart adjusts for this calculation.</t>
  </si>
  <si>
    <r>
      <rPr>
        <b/>
        <sz val="12"/>
        <color indexed="8"/>
        <rFont val="Arial Narrow"/>
        <family val="2"/>
      </rPr>
      <t>**</t>
    </r>
    <r>
      <rPr>
        <sz val="12"/>
        <color indexed="8"/>
        <rFont val="Arial Narrow"/>
        <family val="2"/>
      </rPr>
      <t xml:space="preserve"> AMOUNTS NOT REGULATED BY THE STANDING COMMISSION ON CLERICAL COMPENSATION. INSURANCE IS INCLUDED IN COMPLETE COMPENSATION PACKAGE</t>
    </r>
  </si>
  <si>
    <r>
      <t xml:space="preserve">Assumptions:  </t>
    </r>
    <r>
      <rPr>
        <sz val="12"/>
        <color indexed="8"/>
        <rFont val="Arial Narrow"/>
        <family val="2"/>
      </rPr>
      <t xml:space="preserve">Sample calculations based on </t>
    </r>
    <r>
      <rPr>
        <b/>
        <sz val="12"/>
        <color indexed="8"/>
        <rFont val="Arial Narrow"/>
        <family val="2"/>
      </rPr>
      <t xml:space="preserve">FULL TIME EMPLOYMENT </t>
    </r>
    <r>
      <rPr>
        <sz val="12"/>
        <color indexed="8"/>
        <rFont val="Arial Narrow"/>
        <family val="2"/>
      </rPr>
      <t xml:space="preserve">and the following: </t>
    </r>
  </si>
  <si>
    <r>
      <rPr>
        <b/>
        <sz val="10"/>
        <color indexed="8"/>
        <rFont val="Arial Narrow"/>
        <family val="2"/>
      </rPr>
      <t xml:space="preserve">Bold </t>
    </r>
    <r>
      <rPr>
        <sz val="10"/>
        <color indexed="8"/>
        <rFont val="Arial Narrow"/>
        <family val="2"/>
      </rPr>
      <t>values established by Diocesan Convention and cannot be decreased.  All other numbers may vary due to negotiation, evaluation, usage or rates.</t>
    </r>
  </si>
  <si>
    <r>
      <t>Cash Stipend is the</t>
    </r>
    <r>
      <rPr>
        <b/>
        <sz val="10"/>
        <color indexed="8"/>
        <rFont val="Arial Narrow"/>
        <family val="2"/>
      </rPr>
      <t xml:space="preserve"> minimum</t>
    </r>
    <r>
      <rPr>
        <sz val="10"/>
        <color indexed="8"/>
        <rFont val="Arial Narrow"/>
        <family val="2"/>
      </rPr>
      <t xml:space="preserve"> required by the Diocesan Convention.  The cleric and church are encouraged to negotiate compensation based on experience and job responsibilities. </t>
    </r>
  </si>
  <si>
    <t>Fair Rental Value of Rectory or Rental Rectory – Estimate of $21,000/year used in calculations on this chart. Value will vary. Please have property professionally appraised.</t>
  </si>
  <si>
    <t>Utilities (heating, electric, sewer, etc.) – Estimate of $4,800/year used in calculations on this chart. Depending on usage and energy efficiency, costs will vary.</t>
  </si>
  <si>
    <r>
      <t xml:space="preserve">For the purposes of this report, </t>
    </r>
    <r>
      <rPr>
        <b/>
        <sz val="10"/>
        <color theme="1"/>
        <rFont val="Arial Narrow"/>
        <family val="2"/>
      </rPr>
      <t>DO NOT</t>
    </r>
    <r>
      <rPr>
        <sz val="10"/>
        <color theme="1"/>
        <rFont val="Arial Narrow"/>
        <family val="2"/>
      </rPr>
      <t xml:space="preserve"> change cash stipend and housing equity or subsidy allocation based on W-2 information reported to the IRS. </t>
    </r>
  </si>
  <si>
    <t>If cleric has insurance coverage from a spouse or partner, the cleric may negotiate with the church for additional remuneration to offset premium costs of that coverage.</t>
  </si>
  <si>
    <t>If a Housing Subsidy is provided for Curate/Assistant/Associate, that expense MUST be included in SECA and Pension Assessment calculations.</t>
  </si>
  <si>
    <t>order to invest in a ROTH account, for example) then that amount does need to be included in the SECA calculation.</t>
  </si>
  <si>
    <t>DEFINITIONS</t>
  </si>
  <si>
    <r>
      <t>Categories:</t>
    </r>
    <r>
      <rPr>
        <sz val="10"/>
        <color indexed="8"/>
        <rFont val="Arial Narrow"/>
        <family val="2"/>
      </rPr>
      <t xml:space="preserve"> There are four categories for FULL TIME CLERGY POSITIONS based on experience and job responsibilities with the sub category of RECTORY PROVIDED or RECTORY NOT PROVIDED. </t>
    </r>
  </si>
  <si>
    <r>
      <rPr>
        <b/>
        <sz val="10"/>
        <color indexed="8"/>
        <rFont val="Arial Narrow"/>
        <family val="2"/>
      </rPr>
      <t xml:space="preserve">Full Time: </t>
    </r>
    <r>
      <rPr>
        <sz val="10"/>
        <color indexed="8"/>
        <rFont val="Arial Narrow"/>
        <family val="2"/>
      </rPr>
      <t>Five or six workdays, consisting of no more than 12 to 14 Work Units (WU).</t>
    </r>
  </si>
  <si>
    <r>
      <rPr>
        <b/>
        <sz val="10"/>
        <color indexed="8"/>
        <rFont val="Arial Narrow"/>
        <family val="2"/>
      </rPr>
      <t>“Work Unit” (WU)</t>
    </r>
    <r>
      <rPr>
        <sz val="10"/>
        <color indexed="8"/>
        <rFont val="Arial Narrow"/>
        <family val="2"/>
      </rPr>
      <t xml:space="preserve">: A block of time noted as morning, afternoon, evening - usually 2½ to 4 hours in length.  </t>
    </r>
  </si>
  <si>
    <r>
      <t>·</t>
    </r>
    <r>
      <rPr>
        <sz val="10"/>
        <color indexed="8"/>
        <rFont val="Times New Roman"/>
        <family val="1"/>
      </rPr>
      <t xml:space="preserve">         </t>
    </r>
    <r>
      <rPr>
        <i/>
        <sz val="10"/>
        <color indexed="8"/>
        <rFont val="Arial Narrow"/>
        <family val="2"/>
      </rPr>
      <t>Curate:</t>
    </r>
    <r>
      <rPr>
        <sz val="10"/>
        <color indexed="8"/>
        <rFont val="Arial Narrow"/>
        <family val="2"/>
      </rPr>
      <t xml:space="preserve">  Newly ordained clergy mentored or apprenticed by experienced clergy member during the first 18 months from date of Transitional Deaconate ordination.</t>
    </r>
  </si>
  <si>
    <r>
      <t>·</t>
    </r>
    <r>
      <rPr>
        <sz val="10"/>
        <color indexed="8"/>
        <rFont val="Times New Roman"/>
        <family val="1"/>
      </rPr>
      <t xml:space="preserve">         </t>
    </r>
    <r>
      <rPr>
        <i/>
        <sz val="10"/>
        <color indexed="8"/>
        <rFont val="Arial Narrow"/>
        <family val="2"/>
      </rPr>
      <t>Assistant/Associate</t>
    </r>
    <r>
      <rPr>
        <sz val="10"/>
        <color indexed="8"/>
        <rFont val="Arial Narrow"/>
        <family val="2"/>
      </rPr>
      <t>:  Experienced clergy called to assist and support Senior Clergy in specific ministry(ies) or specific tasks to augment the mission of Church.</t>
    </r>
  </si>
  <si>
    <r>
      <t>·</t>
    </r>
    <r>
      <rPr>
        <sz val="10"/>
        <color indexed="8"/>
        <rFont val="Times New Roman"/>
        <family val="1"/>
      </rPr>
      <t xml:space="preserve">         </t>
    </r>
    <r>
      <rPr>
        <i/>
        <sz val="10"/>
        <color indexed="8"/>
        <rFont val="Arial Narrow"/>
        <family val="2"/>
      </rPr>
      <t>Newly Ordained Vicar/Rector/Priest in Charge/Interim Rector</t>
    </r>
    <r>
      <rPr>
        <sz val="10"/>
        <color indexed="8"/>
        <rFont val="Arial Narrow"/>
        <family val="2"/>
      </rPr>
      <t>:  Called priest to a mission or parish within the first 18 months from date of Transitional Deaconate ordination.</t>
    </r>
  </si>
  <si>
    <r>
      <t>·</t>
    </r>
    <r>
      <rPr>
        <sz val="10"/>
        <color indexed="8"/>
        <rFont val="Times New Roman"/>
        <family val="1"/>
      </rPr>
      <t xml:space="preserve">         </t>
    </r>
    <r>
      <rPr>
        <i/>
        <sz val="10"/>
        <color indexed="8"/>
        <rFont val="Arial Narrow"/>
        <family val="2"/>
      </rPr>
      <t>Vicar/Rector/Priest in Charge/Interim Rector</t>
    </r>
    <r>
      <rPr>
        <sz val="10"/>
        <color indexed="8"/>
        <rFont val="Arial Narrow"/>
        <family val="2"/>
      </rPr>
      <t xml:space="preserve">:  Experienced priest called to serve in a mission or parish.   </t>
    </r>
  </si>
  <si>
    <r>
      <t>Cash Salary Minimum</t>
    </r>
    <r>
      <rPr>
        <sz val="10"/>
        <color indexed="8"/>
        <rFont val="Arial Narrow"/>
        <family val="2"/>
      </rPr>
      <t xml:space="preserve">: Amounts are recommended minimums by The Standing Commission on Clerical Compensation after conducting a comprehensive salary survey of surrounding diocese in the Northeast region </t>
    </r>
  </si>
  <si>
    <t>as well as diocese in which a noted pattern of clergy transfers.</t>
  </si>
  <si>
    <r>
      <rPr>
        <b/>
        <sz val="10"/>
        <color indexed="8"/>
        <rFont val="Arial Narrow"/>
        <family val="2"/>
      </rPr>
      <t>Credited Service (CS)</t>
    </r>
    <r>
      <rPr>
        <sz val="10"/>
        <color indexed="8"/>
        <rFont val="Arial Narrow"/>
        <family val="2"/>
      </rPr>
      <t xml:space="preserve">: Provided by Church Pension Fund on the </t>
    </r>
    <r>
      <rPr>
        <b/>
        <i/>
        <sz val="10"/>
        <color indexed="8"/>
        <rFont val="Arial Narrow"/>
        <family val="2"/>
      </rPr>
      <t>NEW ANNUAL STATEMENT</t>
    </r>
    <r>
      <rPr>
        <sz val="10"/>
        <color indexed="8"/>
        <rFont val="Arial Narrow"/>
        <family val="2"/>
      </rPr>
      <t xml:space="preserve">.  This calculation offers clergy and congregations a metric for the minimum cash stipend based on experience, compounded annually. </t>
    </r>
  </si>
  <si>
    <r>
      <t>Professional Expenses</t>
    </r>
    <r>
      <rPr>
        <sz val="10"/>
        <color indexed="8"/>
        <rFont val="Arial Narrow"/>
        <family val="2"/>
      </rPr>
      <t>:  This minimum includes reimbursement for travel expenses for work related activities, functions, seminars, etc. to maintain or improve work related skills; car mileage at IRS rates; professional</t>
    </r>
    <r>
      <rPr>
        <b/>
        <sz val="12"/>
        <color indexed="8"/>
        <rFont val="Arial Narrow"/>
        <family val="2"/>
      </rPr>
      <t/>
    </r>
  </si>
  <si>
    <t>journals and books related to work; hospitality and entertainment, vestments and clerical attire, etc.</t>
  </si>
  <si>
    <r>
      <rPr>
        <b/>
        <sz val="10"/>
        <color indexed="8"/>
        <rFont val="Arial Narrow"/>
        <family val="2"/>
      </rPr>
      <t>NOTE:</t>
    </r>
    <r>
      <rPr>
        <sz val="10"/>
        <color indexed="8"/>
        <rFont val="Arial Narrow"/>
        <family val="2"/>
      </rPr>
      <t xml:space="preserve"> All items (books, computers, etc.) purchased with these monies </t>
    </r>
    <r>
      <rPr>
        <u/>
        <sz val="10"/>
        <color indexed="8"/>
        <rFont val="Arial Narrow"/>
        <family val="2"/>
      </rPr>
      <t>belong to the church.</t>
    </r>
  </si>
  <si>
    <r>
      <t>Continuing Education</t>
    </r>
    <r>
      <rPr>
        <sz val="10"/>
        <color indexed="8"/>
        <rFont val="Arial Narrow"/>
        <family val="2"/>
      </rPr>
      <t>:  This minimum amount may be applied to fees for work related workshops, seminars, classes and courses to maintain and improve work related skills.</t>
    </r>
  </si>
  <si>
    <r>
      <t>Housing Equity</t>
    </r>
    <r>
      <rPr>
        <sz val="10"/>
        <color indexed="8"/>
        <rFont val="Arial Narrow"/>
        <family val="2"/>
      </rPr>
      <t xml:space="preserve">:  This minimum annual amount is designated at $2,800 allocated when Rectory is provided. That money may be paid into a tax sheltered annuity or directly to the cleric (to put into a Roth IRA, for example), </t>
    </r>
  </si>
  <si>
    <t xml:space="preserve">however the cleric is responsible for paying all income taxes associated with that additional income. </t>
  </si>
  <si>
    <r>
      <rPr>
        <b/>
        <sz val="10"/>
        <color indexed="8"/>
        <rFont val="Arial Narrow"/>
        <family val="2"/>
      </rPr>
      <t xml:space="preserve">NOTE: </t>
    </r>
    <r>
      <rPr>
        <sz val="10"/>
        <color indexed="8"/>
        <rFont val="Arial Narrow"/>
        <family val="2"/>
      </rPr>
      <t>Churches are encouraged to consider having a Life Insurance policy for the cleric payable TO THE CHURCH in case of his/her unexpected death to cover loss of income during that difficult time.</t>
    </r>
  </si>
  <si>
    <t>2024 Compensation Actuals</t>
  </si>
  <si>
    <t>2025 Compensation Projected</t>
  </si>
  <si>
    <t>EPISCOPAL DIOCESE OF NEW JERSEY LIFE, DENTAL AND HEALTH PLANS</t>
  </si>
  <si>
    <t>Instructions:</t>
  </si>
  <si>
    <r>
      <t xml:space="preserve">Fill in the amount of the Life, Dental and Health Insurance </t>
    </r>
    <r>
      <rPr>
        <b/>
        <sz val="12"/>
        <color indexed="8"/>
        <rFont val="Arial"/>
        <family val="2"/>
      </rPr>
      <t>ANNUAL</t>
    </r>
    <r>
      <rPr>
        <sz val="12"/>
        <color indexed="8"/>
        <rFont val="Arial"/>
        <family val="2"/>
      </rPr>
      <t xml:space="preserve"> rates in the corresponding boxes under the "red labels" to </t>
    </r>
  </si>
  <si>
    <t>calculate the TOTAL cost of insurance.  This figure will be used in final compensation calculation.</t>
  </si>
  <si>
    <t>Questions:</t>
  </si>
  <si>
    <t xml:space="preserve">If cleric and her/his family are not insured by the church, please explain why not: </t>
  </si>
  <si>
    <t>Enter Annual Amounts for Both Years</t>
  </si>
  <si>
    <t>INSURANCE PLAN</t>
  </si>
  <si>
    <t>2024 MONTHLY RATES</t>
  </si>
  <si>
    <t>2024 ANNUAL RATES</t>
  </si>
  <si>
    <t>Life Insurance  Cost</t>
  </si>
  <si>
    <t>Dental Insurance Cost</t>
  </si>
  <si>
    <t>Health Insurance Cost</t>
  </si>
  <si>
    <t>Total Insurance Cost</t>
  </si>
  <si>
    <t>Group Life Insurance</t>
  </si>
  <si>
    <t xml:space="preserve">   $50,000 benefit</t>
  </si>
  <si>
    <t xml:space="preserve">   $32,500 benefit (age 70+)</t>
  </si>
  <si>
    <t>Dental Insurance</t>
  </si>
  <si>
    <t>Congregations are required to pay 100% of the premium for any plan for all clergy and lay employees who work at least 1,000 hours per year unless the cleric or lay employee has other coverage and opts out of church provided insurance.</t>
  </si>
  <si>
    <t xml:space="preserve">   Single</t>
  </si>
  <si>
    <t xml:space="preserve">   Two Adults</t>
  </si>
  <si>
    <t xml:space="preserve">   Parent/Child(ren)</t>
  </si>
  <si>
    <t xml:space="preserve">   Family</t>
  </si>
  <si>
    <t>COMPREHENSIVE</t>
  </si>
  <si>
    <t>PREMIUM</t>
  </si>
  <si>
    <t>Health Insurance</t>
  </si>
  <si>
    <t>ANTHEM BCBS Bluecard PPO 100 or CIGNA OAP PPO 100</t>
  </si>
  <si>
    <t>ANTHEM BCBS Bluecard PPO 80 or CIGNA OAP PPO 80</t>
  </si>
  <si>
    <t>2024 Housing Subsidy</t>
  </si>
  <si>
    <t>2024 Fair Rental Value of Rectory</t>
  </si>
  <si>
    <t>2024 Annual Cost of Utilities</t>
  </si>
  <si>
    <t>2024 Annual Insurance Premiums</t>
  </si>
  <si>
    <t>2025 YCS MINIMUM</t>
  </si>
  <si>
    <t>*NOTE: This chart DOES NOT take into consideration any income tax ramifications from "Other Compensation."</t>
  </si>
  <si>
    <t>Position Categories</t>
  </si>
  <si>
    <t>Cash Stipend</t>
  </si>
  <si>
    <t>Housing Subsidy</t>
  </si>
  <si>
    <t>SECA</t>
  </si>
  <si>
    <t>Housing Equity</t>
  </si>
  <si>
    <t>Pension Assessment</t>
  </si>
  <si>
    <t>Professional Expenses</t>
  </si>
  <si>
    <t>Continuing Education</t>
  </si>
  <si>
    <t>Insurance Premiums</t>
  </si>
  <si>
    <t>Other Compensation</t>
  </si>
  <si>
    <t>TOTAL COMPENSATION</t>
  </si>
  <si>
    <r>
      <t xml:space="preserve">Curate/Assistant
</t>
    </r>
    <r>
      <rPr>
        <sz val="11"/>
        <color indexed="8"/>
        <rFont val="Arial Narrow"/>
        <family val="2"/>
      </rPr>
      <t>Newly Ordained</t>
    </r>
  </si>
  <si>
    <r>
      <t xml:space="preserve">Assistant/Associate
</t>
    </r>
    <r>
      <rPr>
        <sz val="11"/>
        <color indexed="8"/>
        <rFont val="Arial Narrow"/>
        <family val="2"/>
      </rPr>
      <t>Experienced</t>
    </r>
  </si>
  <si>
    <r>
      <t xml:space="preserve">Vicar/Rector/Priest in  Charge/Interim Rector  </t>
    </r>
    <r>
      <rPr>
        <sz val="11"/>
        <color indexed="8"/>
        <rFont val="Arial Narrow"/>
        <family val="2"/>
      </rPr>
      <t xml:space="preserve">            Rectory Provided*</t>
    </r>
  </si>
  <si>
    <r>
      <t xml:space="preserve">Vicar/Rector/Priest in  Charge/Interim Rector  </t>
    </r>
    <r>
      <rPr>
        <sz val="11"/>
        <color indexed="8"/>
        <rFont val="Arial Narrow"/>
        <family val="2"/>
      </rPr>
      <t xml:space="preserve">      Rectory  NOT Provided</t>
    </r>
  </si>
  <si>
    <r>
      <rPr>
        <b/>
        <sz val="11"/>
        <color theme="1"/>
        <rFont val="Arial Narrow"/>
        <family val="2"/>
      </rPr>
      <t>*NOTE:</t>
    </r>
    <r>
      <rPr>
        <sz val="11"/>
        <color theme="1"/>
        <rFont val="Arial Narrow"/>
        <family val="2"/>
      </rPr>
      <t xml:space="preserve"> This chart does not calculate SECA Offset on the Housing Equity amount (Min. $2,800).  If the cleric opts to receive that money, the SECA calculation will need to be adjusted. </t>
    </r>
  </si>
  <si>
    <t>IMPORTANT:  this form is completely self-calculating and is not intended to need manual adjustment.  If you feel it is incorrect or needs to be manually adjusted</t>
  </si>
  <si>
    <t>for your purposes, please contact Pat Hawkins at phawkins@dioceseofnj.org.</t>
  </si>
  <si>
    <t>GREATER value used in calculations</t>
  </si>
  <si>
    <r>
      <t xml:space="preserve">Curate/Assistant                </t>
    </r>
    <r>
      <rPr>
        <sz val="11"/>
        <rFont val="Arial Narrow"/>
        <family val="2"/>
      </rPr>
      <t>Newly Ordained</t>
    </r>
  </si>
  <si>
    <r>
      <t>Assistant/ Associate</t>
    </r>
    <r>
      <rPr>
        <sz val="11"/>
        <rFont val="Arial Narrow"/>
        <family val="2"/>
      </rPr>
      <t xml:space="preserve"> Experienced</t>
    </r>
  </si>
  <si>
    <r>
      <t xml:space="preserve">Vicar/Rector/Priest in  Charge/Interim Rector  </t>
    </r>
    <r>
      <rPr>
        <sz val="11"/>
        <rFont val="Arial Narrow"/>
        <family val="2"/>
      </rPr>
      <t xml:space="preserve">            Rectory Provided</t>
    </r>
  </si>
  <si>
    <r>
      <t xml:space="preserve">Vicar/Rector/Priest in Charge/Interim Rector      </t>
    </r>
    <r>
      <rPr>
        <sz val="11"/>
        <rFont val="Arial Narrow"/>
        <family val="2"/>
      </rPr>
      <t xml:space="preserve">        Rectory NOT Provided</t>
    </r>
  </si>
  <si>
    <r>
      <rPr>
        <b/>
        <sz val="11"/>
        <rFont val="Arial Narrow"/>
        <family val="2"/>
      </rPr>
      <t>*NOTE:</t>
    </r>
    <r>
      <rPr>
        <sz val="11"/>
        <rFont val="Arial Narrow"/>
        <family val="2"/>
      </rPr>
      <t xml:space="preserve"> This chart does not calculate SECA Offset on the Housing Equity amount (Min. $2,800).  If the cleric opts to receive that money, the SECA calculation will need to be adjusted. </t>
    </r>
  </si>
  <si>
    <t>2024 Professional Expenses ($4500 Minimum)</t>
  </si>
  <si>
    <t>2024 Continued Education ($1075 minimum)</t>
  </si>
  <si>
    <t>Diocese of New Jersey - 2024 Clergy Full-Time Compensation Report Form</t>
  </si>
  <si>
    <t>Diocese of New Jersey Full-Time Clergy Compensation Projection for January 2025 - December 2025</t>
  </si>
  <si>
    <t>2025  Cash Stipend (COLA INCREASE)</t>
  </si>
  <si>
    <t>2025 Base Stipend
(YCS as of Jan. 2025)</t>
  </si>
  <si>
    <t>2025 Professional Expenses ($4500 minimum)</t>
  </si>
  <si>
    <t>2025 Continued Education ($1075 minimum)</t>
  </si>
  <si>
    <t>2025 Annual Insurance Premiums</t>
  </si>
  <si>
    <t>** The CDHP 20/HSA is a high-deductible/health savings account plan. The Benefits Committee has determined that this is an acceptable alternative to the standard plan (PPO 90) only if the church contributes the full amount of the out of pocket maximum is contributed to the HSA.</t>
  </si>
  <si>
    <t>HSA Contribution</t>
  </si>
  <si>
    <t>2025 Other Compensation</t>
  </si>
  <si>
    <r>
      <t xml:space="preserve">2025 Housing Equity ($2,800 minimum) </t>
    </r>
    <r>
      <rPr>
        <i/>
        <sz val="11"/>
        <color rgb="FFFF0000"/>
        <rFont val="Aptos Narrow"/>
        <family val="2"/>
        <scheme val="minor"/>
      </rPr>
      <t>only if Rectory supplied</t>
    </r>
  </si>
  <si>
    <t>2024 Housing Equity ($2,800 minimum) OR</t>
  </si>
  <si>
    <t>2024 Other Compensation</t>
  </si>
  <si>
    <t xml:space="preserve">**Anthem BCBS CDHP 20/HSA or CIGNA OAP CDHP 20/HSA </t>
  </si>
  <si>
    <t>***Anthem BCBS Bluecard or CIGNA OAP MSP PPO 100 - Medicare Secondary Payer Plan</t>
  </si>
  <si>
    <t>***Anthem BCBS Bluecard or CIGNA OAP MSP PPO 90 - Medicare Secondary Payer Plan</t>
  </si>
  <si>
    <t>***Anthem BCBS Bluecard or CIGNA OAP MSP PPO 80 - Medicare Secondary Payer Plan</t>
  </si>
  <si>
    <t>** MSP plans are Medicare Secondary Payer Small Employer Exception Plans. These plans allow Medicare Part A to be the primary insurance for hospitalization for anyone who is over age 65 and still employed. Medicare Part A and MSP SEE Certification required to enroll.</t>
  </si>
  <si>
    <t>Do not enter figures for compensation in lieu of health insurance. Such compensation must be included as taxable &amp; pensionable compensation.</t>
  </si>
  <si>
    <t>UPON COMPLETION OF THE ENTRIES IN THIS ENTIRE TOP TABLE AND VERIFICATION OF THE AMOUNTS IN THE 2024 REPORT AND 2025 PROJECTIONS BELOW, PLEASE SEND A SAVED COPY OF THIS EXCEL FILE (ALL TABS) TO SCCC@DIOCESEOFNJ.ORG BY MARCH 1, 2025.</t>
  </si>
  <si>
    <t>2025 MONTHLY RATES</t>
  </si>
  <si>
    <t>2025 ANNUAL RATES</t>
  </si>
  <si>
    <t>RENEWAL PREMIUM RATES FOR 2024 &amp; 2025</t>
  </si>
  <si>
    <t>BASIC - 2025 DIOCESAN BASE PLAN</t>
  </si>
  <si>
    <t>ANTHEM BCBS Bluecard PPO 90 or CIGNA OAP PPO 90 - 2025 DIOCESAN BASE PLAN</t>
  </si>
  <si>
    <t>Diocese of New Jersey Base Clergy Salary Schedule for January 2025- December 2025</t>
  </si>
  <si>
    <t>E</t>
  </si>
  <si>
    <t xml:space="preserve">Medical/Dental/Life Insurance Expenses based on 2025 Rate Chart Diocesan Base Plan coverage single and family premiums. Cost will vary depending on coverage.  </t>
  </si>
  <si>
    <t>Additional remuneration is taxable and pensionable.</t>
  </si>
  <si>
    <t>The SECA Offset calculation does NOT include the Housing Equity amount ($2,800) if that money is directly deposited into a tax deferred account (such as a 403(b)). If the cleric opts to receive the money (in</t>
  </si>
  <si>
    <r>
      <rPr>
        <b/>
        <sz val="10"/>
        <color indexed="8"/>
        <rFont val="Arial Narrow"/>
        <family val="2"/>
      </rPr>
      <t>Pension Base:</t>
    </r>
    <r>
      <rPr>
        <sz val="10"/>
        <color indexed="8"/>
        <rFont val="Arial Narrow"/>
        <family val="2"/>
      </rPr>
      <t xml:space="preserve"> The total of Cash Stipend, SECA Offset, Housing Subsidy, Calculated Value of Employer Provided Housing, Housing Equity, Utilities, and any additional compensation. (See Pension Base Definitions for further clarification.)</t>
    </r>
  </si>
  <si>
    <r>
      <t xml:space="preserve">Pension Assessment: </t>
    </r>
    <r>
      <rPr>
        <sz val="10"/>
        <color theme="1"/>
        <rFont val="Arial Narrow"/>
        <family val="2"/>
      </rPr>
      <t>18% of Pension Base</t>
    </r>
  </si>
  <si>
    <r>
      <t>Insurance Premiums</t>
    </r>
    <r>
      <rPr>
        <sz val="10"/>
        <color indexed="8"/>
        <rFont val="Arial Narrow"/>
        <family val="2"/>
      </rPr>
      <t>: Group Health Insurance Rate (Medical, Dental, Life insurance). Short- and long-term disability is provided and paid by the Church Pension Fund.</t>
    </r>
  </si>
  <si>
    <t xml:space="preserve">       </t>
  </si>
  <si>
    <t xml:space="preserve"> This is separate from the life insurance policy through Church Life as required under Canon 33 for those working at least half time.</t>
  </si>
  <si>
    <t>Pension Base Definitions</t>
  </si>
  <si>
    <r>
      <t xml:space="preserve">Cash Stipend: </t>
    </r>
    <r>
      <rPr>
        <sz val="10"/>
        <color theme="1"/>
        <rFont val="Arial Narrow"/>
        <family val="2"/>
      </rPr>
      <t xml:space="preserve">yearly salary, bonuses, one-time cash payments, tuition paid for dependents, &amp; any salary reduction used to fund an annuity, TSA (tax sheltered annuities), 403(b) plans, </t>
    </r>
  </si>
  <si>
    <t xml:space="preserve">    or RSVP (Retirement Savings Program).</t>
  </si>
  <si>
    <r>
      <rPr>
        <b/>
        <sz val="10"/>
        <color theme="1"/>
        <rFont val="Arial Narrow"/>
        <family val="2"/>
      </rPr>
      <t>Social Security:</t>
    </r>
    <r>
      <rPr>
        <sz val="10"/>
        <color theme="1"/>
        <rFont val="Arial Narrow"/>
        <family val="2"/>
      </rPr>
      <t xml:space="preserve"> Any payments given to offset the cost for self employment taxes in accordance with Self-Employment Contributions Act (SECA) tax, which is the self-employed version of the FICA tax employees pay. </t>
    </r>
  </si>
  <si>
    <t xml:space="preserve">    Clergy are considered employees for Federal Income Tax purposes, but as self-employed for Social Security purposes.</t>
  </si>
  <si>
    <t xml:space="preserve">    If the clergy person chooses to "opt-out" of Social Security, the congregation is still obligated to pay its full portion of the SECA Offset, and clergy person takes responsibility for the tax liability.</t>
  </si>
  <si>
    <t>Utilities:  Amounts paid to the clergy or directly to suppliers on behalf of the clergy for utilities (including gas, water, sewer, electric, phone, etc.)</t>
  </si>
  <si>
    <t>Calculated Value of Employer Provided Housing: For pension purposes, the value of employer provided housing will be assumed at 30% of the total cash stipend, SECA Offset, Housing Equity, utilities, and any additional compensation.</t>
  </si>
  <si>
    <t>Is your congregation in transition, and have you had a Rector, Vicar, Priest-in-Charge, Interim, or Deacon Administrator during the last 6 months of 2024? If so,  you must complete the remainder of this form.</t>
  </si>
  <si>
    <t>Is your cleric requesting a waiver of COLA increase? If so, this report must completed and submitted by the cleric with such request.</t>
  </si>
  <si>
    <t>Does the cleric live in housing owned by the church?</t>
  </si>
  <si>
    <t>Years of Pension Credit CS (CPG Jan 1 2025)</t>
  </si>
  <si>
    <t xml:space="preserve">       The SCCC will enforce using this calculation through 20 YCS in order to allow clergy the option of various opportunities toward the end of their careers, though it can be used for the clergy person's entire career.</t>
  </si>
  <si>
    <t>Deductible Contribution</t>
  </si>
  <si>
    <t>HSA/Deductible Contribution</t>
  </si>
  <si>
    <t>Congregations are required to pay 100% of the premium for any plan for all clergy and lay employees who work at least 1,500 hours per year unless the cleric or lay employee has other coverage and opts out of church provided insurance. Congregations are strongly encouraged to provide a cash incentive equal to the deductible amount to offset the higher out of pocket costs for those moving from the PPO 100.</t>
  </si>
  <si>
    <t>2025 COLA Increase - 2.5% Minimum</t>
  </si>
  <si>
    <r>
      <t xml:space="preserve">2025 Cash Stipend with COLA increase </t>
    </r>
    <r>
      <rPr>
        <i/>
        <sz val="11"/>
        <color theme="1"/>
        <rFont val="Aptos Narrow"/>
        <family val="2"/>
        <scheme val="minor"/>
      </rPr>
      <t>(includes any housing subsidy)</t>
    </r>
  </si>
  <si>
    <r>
      <t xml:space="preserve">2025 Fair Rental Value of Rectory </t>
    </r>
    <r>
      <rPr>
        <i/>
        <sz val="11"/>
        <color rgb="FFFF0000"/>
        <rFont val="Aptos Narrow"/>
        <scheme val="minor"/>
      </rPr>
      <t>only if Rectory supplied</t>
    </r>
  </si>
  <si>
    <r>
      <t xml:space="preserve">2025 Annual Cost of Utilities </t>
    </r>
    <r>
      <rPr>
        <i/>
        <sz val="11"/>
        <color rgb="FFFF0000"/>
        <rFont val="Aptos Narrow"/>
        <scheme val="minor"/>
      </rPr>
      <t>only if Rectory supplied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</si>
</sst>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3" formatCode="_(* #,##0.00_);_(* \(#,##0.00\);_(* &quot;-&quot;??_);_(@_)"/>
    <numFmt numFmtId="164" formatCode="m/d/yyyy;@"/>
    <numFmt numFmtId="165" formatCode="[&lt;=9999999]###\-####;\(###\)\ ###\-####"/>
    <numFmt numFmtId="166" formatCode="0.0%"/>
    <numFmt numFmtId="167" formatCode="&quot;$&quot;#,##0.00"/>
  </numFmts>
  <fonts count="6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4"/>
      <color theme="1"/>
      <name val="Arial"/>
      <family val="2"/>
    </font>
    <font>
      <b/>
      <sz val="12"/>
      <name val="Arial"/>
      <family val="2"/>
    </font>
    <font>
      <b/>
      <sz val="9"/>
      <color theme="1"/>
      <name val="Arial Narrow"/>
      <family val="2"/>
    </font>
    <font>
      <b/>
      <sz val="10"/>
      <color theme="1"/>
      <name val="Arial Narrow"/>
      <family val="2"/>
    </font>
    <font>
      <b/>
      <sz val="11"/>
      <color theme="0"/>
      <name val="Arial"/>
      <family val="2"/>
    </font>
    <font>
      <u/>
      <sz val="11"/>
      <color theme="10"/>
      <name val="Aptos Narrow"/>
      <family val="2"/>
      <scheme val="minor"/>
    </font>
    <font>
      <sz val="11"/>
      <color theme="1"/>
      <name val="Arial Narrow"/>
      <family val="2"/>
    </font>
    <font>
      <b/>
      <i/>
      <u/>
      <sz val="12"/>
      <color rgb="FFFF0000"/>
      <name val="Arial Narrow"/>
      <family val="2"/>
    </font>
    <font>
      <sz val="12"/>
      <color theme="1"/>
      <name val="Aptos Narrow"/>
      <family val="2"/>
      <scheme val="minor"/>
    </font>
    <font>
      <b/>
      <sz val="12"/>
      <color theme="1"/>
      <name val="Arial"/>
      <family val="2"/>
    </font>
    <font>
      <sz val="10"/>
      <color theme="1"/>
      <name val="Arial Narrow"/>
      <family val="2"/>
    </font>
    <font>
      <b/>
      <sz val="10"/>
      <color indexed="8"/>
      <name val="Arial Narrow"/>
      <family val="2"/>
    </font>
    <font>
      <sz val="10"/>
      <color indexed="8"/>
      <name val="Arial Narrow"/>
      <family val="2"/>
    </font>
    <font>
      <b/>
      <sz val="11"/>
      <color theme="1"/>
      <name val="Arial Narrow"/>
      <family val="2"/>
    </font>
    <font>
      <sz val="8"/>
      <name val="Aptos Narrow"/>
      <family val="2"/>
      <scheme val="minor"/>
    </font>
    <font>
      <b/>
      <sz val="12"/>
      <color rgb="FFFF0000"/>
      <name val="Arial Narrow"/>
      <family val="2"/>
    </font>
    <font>
      <b/>
      <sz val="12"/>
      <color theme="1"/>
      <name val="Arial Narrow"/>
      <family val="2"/>
    </font>
    <font>
      <b/>
      <sz val="12"/>
      <color indexed="8"/>
      <name val="Arial Narrow"/>
      <family val="2"/>
    </font>
    <font>
      <b/>
      <u/>
      <sz val="12"/>
      <color indexed="8"/>
      <name val="Arial Narrow"/>
      <family val="2"/>
    </font>
    <font>
      <b/>
      <sz val="12"/>
      <color theme="1"/>
      <name val="Aptos Narrow"/>
      <family val="2"/>
      <scheme val="minor"/>
    </font>
    <font>
      <b/>
      <sz val="11.5"/>
      <color theme="1"/>
      <name val="Arial Narrow"/>
      <family val="2"/>
    </font>
    <font>
      <b/>
      <i/>
      <sz val="11"/>
      <color theme="1"/>
      <name val="Arial Narrow"/>
      <family val="2"/>
    </font>
    <font>
      <b/>
      <sz val="9"/>
      <color indexed="8"/>
      <name val="Arial Narrow"/>
      <family val="2"/>
    </font>
    <font>
      <b/>
      <sz val="14"/>
      <color theme="1"/>
      <name val="Arial Narrow"/>
      <family val="2"/>
    </font>
    <font>
      <sz val="10.5"/>
      <color theme="1"/>
      <name val="Arial Narrow"/>
      <family val="2"/>
    </font>
    <font>
      <i/>
      <sz val="11"/>
      <color indexed="8"/>
      <name val="Arial Narrow"/>
      <family val="2"/>
    </font>
    <font>
      <sz val="11"/>
      <color indexed="8"/>
      <name val="Arial Narrow"/>
      <family val="2"/>
    </font>
    <font>
      <i/>
      <sz val="10"/>
      <color theme="1"/>
      <name val="Arial Narrow"/>
      <family val="2"/>
    </font>
    <font>
      <sz val="12"/>
      <color theme="1"/>
      <name val="Arial Narrow"/>
      <family val="2"/>
    </font>
    <font>
      <sz val="12"/>
      <color indexed="8"/>
      <name val="Arial Narrow"/>
      <family val="2"/>
    </font>
    <font>
      <b/>
      <sz val="10"/>
      <color theme="1"/>
      <name val="Aptos Narrow"/>
      <family val="2"/>
      <scheme val="minor"/>
    </font>
    <font>
      <sz val="10"/>
      <color theme="1"/>
      <name val="Aptos Narrow"/>
      <family val="2"/>
      <scheme val="minor"/>
    </font>
    <font>
      <u/>
      <sz val="12"/>
      <color theme="1"/>
      <name val="Arial Narrow"/>
      <family val="2"/>
    </font>
    <font>
      <sz val="10"/>
      <color theme="1"/>
      <name val="Symbol"/>
      <family val="1"/>
      <charset val="2"/>
    </font>
    <font>
      <sz val="10"/>
      <color indexed="8"/>
      <name val="Times New Roman"/>
      <family val="1"/>
    </font>
    <font>
      <i/>
      <sz val="10"/>
      <color indexed="8"/>
      <name val="Arial Narrow"/>
      <family val="2"/>
    </font>
    <font>
      <b/>
      <i/>
      <sz val="10"/>
      <color indexed="8"/>
      <name val="Arial Narrow"/>
      <family val="2"/>
    </font>
    <font>
      <u/>
      <sz val="10"/>
      <color indexed="8"/>
      <name val="Arial Narrow"/>
      <family val="2"/>
    </font>
    <font>
      <sz val="12"/>
      <color theme="1"/>
      <name val="Arial"/>
      <family val="2"/>
    </font>
    <font>
      <b/>
      <sz val="12"/>
      <color indexed="8"/>
      <name val="Arial"/>
      <family val="2"/>
    </font>
    <font>
      <sz val="12"/>
      <color indexed="8"/>
      <name val="Arial"/>
      <family val="2"/>
    </font>
    <font>
      <b/>
      <sz val="12"/>
      <color rgb="FFFF0000"/>
      <name val="Aptos Narrow"/>
      <family val="2"/>
      <scheme val="minor"/>
    </font>
    <font>
      <b/>
      <sz val="11"/>
      <color theme="1"/>
      <name val="Arial"/>
      <family val="2"/>
    </font>
    <font>
      <b/>
      <sz val="11"/>
      <color rgb="FFFF0000"/>
      <name val="Arial"/>
      <family val="2"/>
    </font>
    <font>
      <sz val="12"/>
      <color rgb="FFFF0000"/>
      <name val="Arial"/>
      <family val="2"/>
    </font>
    <font>
      <sz val="11"/>
      <color rgb="FFFF0000"/>
      <name val="Arial"/>
      <family val="2"/>
    </font>
    <font>
      <sz val="11"/>
      <color theme="1"/>
      <name val="Arial"/>
      <family val="2"/>
    </font>
    <font>
      <b/>
      <sz val="11"/>
      <name val="Arial Narrow"/>
      <family val="2"/>
    </font>
    <font>
      <b/>
      <sz val="10"/>
      <name val="Arial Narrow"/>
      <family val="2"/>
    </font>
    <font>
      <sz val="11"/>
      <name val="Arial Narrow"/>
      <family val="2"/>
    </font>
    <font>
      <sz val="11"/>
      <name val="Aptos Narrow"/>
      <family val="2"/>
      <scheme val="minor"/>
    </font>
    <font>
      <i/>
      <sz val="8"/>
      <color theme="1"/>
      <name val="Arial Narrow"/>
      <family val="2"/>
    </font>
    <font>
      <i/>
      <sz val="11"/>
      <color theme="1"/>
      <name val="Aptos Narrow"/>
      <family val="2"/>
      <scheme val="minor"/>
    </font>
    <font>
      <i/>
      <sz val="11"/>
      <color rgb="FFFF0000"/>
      <name val="Aptos Narrow"/>
      <family val="2"/>
      <scheme val="minor"/>
    </font>
    <font>
      <b/>
      <sz val="11"/>
      <color theme="1"/>
      <name val="Aptos Narrow"/>
      <scheme val="minor"/>
    </font>
    <font>
      <sz val="12"/>
      <color rgb="FF000000"/>
      <name val="Arial"/>
      <family val="2"/>
    </font>
    <font>
      <i/>
      <sz val="11"/>
      <color rgb="FFFF0000"/>
      <name val="Aptos Narrow"/>
      <scheme val="minor"/>
    </font>
    <font>
      <sz val="12"/>
      <color theme="1"/>
      <name val="Aptos"/>
    </font>
  </fonts>
  <fills count="17">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E4F7"/>
        <bgColor indexed="64"/>
      </patternFill>
    </fill>
    <fill>
      <patternFill patternType="solid">
        <fgColor rgb="FFFFFFCC"/>
        <bgColor rgb="FF000000"/>
      </patternFill>
    </fill>
  </fills>
  <borders count="93">
    <border>
      <left/>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bottom/>
      <diagonal/>
    </border>
    <border>
      <left/>
      <right style="thick">
        <color rgb="FFFF0000"/>
      </right>
      <top/>
      <bottom/>
      <diagonal/>
    </border>
    <border>
      <left style="thick">
        <color rgb="FFFF0000"/>
      </left>
      <right/>
      <top style="thick">
        <color rgb="FFFF0000"/>
      </top>
      <bottom style="medium">
        <color rgb="FFFF0000"/>
      </bottom>
      <diagonal/>
    </border>
    <border>
      <left/>
      <right/>
      <top style="thick">
        <color rgb="FFFF0000"/>
      </top>
      <bottom style="medium">
        <color rgb="FFFF0000"/>
      </bottom>
      <diagonal/>
    </border>
    <border>
      <left/>
      <right style="thick">
        <color rgb="FFFF0000"/>
      </right>
      <top style="thick">
        <color rgb="FFFF0000"/>
      </top>
      <bottom style="medium">
        <color rgb="FFFF0000"/>
      </bottom>
      <diagonal/>
    </border>
    <border>
      <left style="thick">
        <color rgb="FFFF0000"/>
      </left>
      <right style="medium">
        <color rgb="FFFF0000"/>
      </right>
      <top style="medium">
        <color rgb="FFFF0000"/>
      </top>
      <bottom style="thin">
        <color rgb="FFFF0000"/>
      </bottom>
      <diagonal/>
    </border>
    <border>
      <left/>
      <right style="thin">
        <color rgb="FFC00000"/>
      </right>
      <top/>
      <bottom style="thin">
        <color rgb="FFC00000"/>
      </bottom>
      <diagonal/>
    </border>
    <border>
      <left style="thin">
        <color rgb="FFC00000"/>
      </left>
      <right style="thin">
        <color rgb="FFC00000"/>
      </right>
      <top/>
      <bottom style="thin">
        <color rgb="FFC00000"/>
      </bottom>
      <diagonal/>
    </border>
    <border>
      <left style="thin">
        <color rgb="FFC00000"/>
      </left>
      <right style="thick">
        <color rgb="FFFF0000"/>
      </right>
      <top/>
      <bottom style="thin">
        <color rgb="FFC00000"/>
      </bottom>
      <diagonal/>
    </border>
    <border>
      <left style="thick">
        <color rgb="FFFF0000"/>
      </left>
      <right style="medium">
        <color rgb="FFFF0000"/>
      </right>
      <top style="thin">
        <color rgb="FFFF0000"/>
      </top>
      <bottom style="thin">
        <color rgb="FFFF0000"/>
      </bottom>
      <diagonal/>
    </border>
    <border>
      <left/>
      <right style="thin">
        <color rgb="FFC00000"/>
      </right>
      <top style="thin">
        <color rgb="FFC00000"/>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style="thick">
        <color rgb="FFFF0000"/>
      </right>
      <top style="thin">
        <color rgb="FFC00000"/>
      </top>
      <bottom style="thin">
        <color rgb="FFC00000"/>
      </bottom>
      <diagonal/>
    </border>
    <border>
      <left style="medium">
        <color rgb="FFFF0000"/>
      </left>
      <right style="medium">
        <color theme="0"/>
      </right>
      <top style="thin">
        <color rgb="FFC00000"/>
      </top>
      <bottom style="thin">
        <color rgb="FFC00000"/>
      </bottom>
      <diagonal/>
    </border>
    <border>
      <left style="thick">
        <color rgb="FFFF0000"/>
      </left>
      <right/>
      <top style="thin">
        <color rgb="FFFF0000"/>
      </top>
      <bottom style="thick">
        <color rgb="FFFF0000"/>
      </bottom>
      <diagonal/>
    </border>
    <border>
      <left style="medium">
        <color rgb="FFFF0000"/>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thick">
        <color rgb="FFFF0000"/>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rgb="FFFF0000"/>
      </right>
      <top style="thick">
        <color rgb="FFFF0000"/>
      </top>
      <bottom style="medium">
        <color rgb="FFC00000"/>
      </bottom>
      <diagonal/>
    </border>
    <border>
      <left style="thin">
        <color rgb="FFFF0000"/>
      </left>
      <right style="thin">
        <color rgb="FFFF0000"/>
      </right>
      <top style="thick">
        <color rgb="FFFF0000"/>
      </top>
      <bottom style="medium">
        <color rgb="FFC00000"/>
      </bottom>
      <diagonal/>
    </border>
    <border>
      <left style="thin">
        <color rgb="FFFF0000"/>
      </left>
      <right style="thick">
        <color rgb="FFFF0000"/>
      </right>
      <top style="thick">
        <color rgb="FFFF0000"/>
      </top>
      <bottom style="medium">
        <color rgb="FFC00000"/>
      </bottom>
      <diagonal/>
    </border>
    <border>
      <left style="thick">
        <color rgb="FFFF0000"/>
      </left>
      <right style="thick">
        <color rgb="FFFF0000"/>
      </right>
      <top/>
      <bottom/>
      <diagonal/>
    </border>
    <border>
      <left style="thick">
        <color rgb="FFFF0000"/>
      </left>
      <right style="thin">
        <color rgb="FFFF0000"/>
      </right>
      <top/>
      <bottom/>
      <diagonal/>
    </border>
    <border>
      <left style="thick">
        <color rgb="FFFF0000"/>
      </left>
      <right style="thin">
        <color rgb="FFFF0000"/>
      </right>
      <top/>
      <bottom style="thick">
        <color rgb="FFFF0000"/>
      </bottom>
      <diagonal/>
    </border>
    <border>
      <left style="thick">
        <color rgb="FFFF0000"/>
      </left>
      <right style="thin">
        <color rgb="FFFF0000"/>
      </right>
      <top style="thick">
        <color rgb="FFFF0000"/>
      </top>
      <bottom style="medium">
        <color rgb="FFFF0000"/>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rgb="FF000000"/>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medium">
        <color rgb="FF000000"/>
      </bottom>
      <diagonal/>
    </border>
    <border>
      <left/>
      <right/>
      <top/>
      <bottom style="thin">
        <color indexed="64"/>
      </bottom>
      <diagonal/>
    </border>
    <border>
      <left/>
      <right/>
      <top/>
      <bottom style="thin">
        <color rgb="FFC00000"/>
      </bottom>
      <diagonal/>
    </border>
    <border>
      <left style="medium">
        <color indexed="64"/>
      </left>
      <right style="medium">
        <color indexed="64"/>
      </right>
      <top style="medium">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n">
        <color indexed="64"/>
      </bottom>
      <diagonal/>
    </border>
    <border>
      <left style="medium">
        <color theme="1"/>
      </left>
      <right style="thin">
        <color indexed="64"/>
      </right>
      <top style="medium">
        <color theme="1"/>
      </top>
      <bottom style="thin">
        <color indexed="64"/>
      </bottom>
      <diagonal/>
    </border>
    <border>
      <left style="thin">
        <color indexed="64"/>
      </left>
      <right style="medium">
        <color indexed="64"/>
      </right>
      <top style="medium">
        <color theme="1"/>
      </top>
      <bottom style="thin">
        <color indexed="64"/>
      </bottom>
      <diagonal/>
    </border>
    <border>
      <left style="thick">
        <color indexed="64"/>
      </left>
      <right/>
      <top style="thin">
        <color indexed="64"/>
      </top>
      <bottom style="thin">
        <color indexed="64"/>
      </bottom>
      <diagonal/>
    </border>
    <border>
      <left style="medium">
        <color theme="1"/>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thin">
        <color indexed="64"/>
      </top>
      <bottom style="medium">
        <color indexed="64"/>
      </bottom>
      <diagonal/>
    </border>
    <border>
      <left style="medium">
        <color theme="1"/>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rgb="FFFF0000"/>
      </left>
      <right style="thick">
        <color rgb="FFFF0000"/>
      </right>
      <top style="thin">
        <color rgb="FFFF0000"/>
      </top>
      <bottom style="thin">
        <color rgb="FFFF0000"/>
      </bottom>
      <diagonal/>
    </border>
    <border>
      <left style="medium">
        <color indexed="64"/>
      </left>
      <right/>
      <top style="medium">
        <color auto="1"/>
      </top>
      <bottom style="medium">
        <color auto="1"/>
      </bottom>
      <diagonal/>
    </border>
    <border>
      <left style="thin">
        <color rgb="FFFF0000"/>
      </left>
      <right style="thick">
        <color rgb="FFFF0000"/>
      </right>
      <top/>
      <bottom style="thin">
        <color rgb="FFFF0000"/>
      </bottom>
      <diagonal/>
    </border>
    <border>
      <left style="thin">
        <color rgb="FFFF0000"/>
      </left>
      <right style="thick">
        <color rgb="FFFF0000"/>
      </right>
      <top style="thick">
        <color rgb="FFFF0000"/>
      </top>
      <bottom/>
      <diagonal/>
    </border>
    <border>
      <left/>
      <right style="thin">
        <color rgb="FFFF0000"/>
      </right>
      <top style="thick">
        <color rgb="FFFF0000"/>
      </top>
      <bottom/>
      <diagonal/>
    </border>
    <border>
      <left/>
      <right style="thin">
        <color rgb="FFFF0000"/>
      </right>
      <top/>
      <bottom/>
      <diagonal/>
    </border>
    <border>
      <left/>
      <right style="thick">
        <color rgb="FFFF0000"/>
      </right>
      <top style="thin">
        <color rgb="FFFF0000"/>
      </top>
      <bottom/>
      <diagonal/>
    </border>
    <border>
      <left style="thick">
        <color indexed="64"/>
      </left>
      <right/>
      <top/>
      <bottom/>
      <diagonal/>
    </border>
    <border>
      <left style="medium">
        <color indexed="64"/>
      </left>
      <right/>
      <top/>
      <bottom style="medium">
        <color theme="1"/>
      </bottom>
      <diagonal/>
    </border>
    <border>
      <left/>
      <right style="medium">
        <color indexed="64"/>
      </right>
      <top/>
      <bottom style="medium">
        <color theme="1"/>
      </bottom>
      <diagonal/>
    </border>
    <border>
      <left style="medium">
        <color indexed="64"/>
      </left>
      <right style="thick">
        <color indexed="64"/>
      </right>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291">
    <xf numFmtId="0" fontId="0" fillId="0" borderId="0" xfId="0"/>
    <xf numFmtId="0" fontId="6" fillId="0" borderId="9" xfId="0" applyFont="1" applyBorder="1" applyAlignment="1">
      <alignment vertical="center"/>
    </xf>
    <xf numFmtId="0" fontId="6" fillId="0" borderId="13" xfId="0" applyFont="1" applyBorder="1" applyAlignment="1">
      <alignment vertical="center"/>
    </xf>
    <xf numFmtId="0" fontId="7" fillId="0" borderId="13" xfId="0" applyFont="1" applyBorder="1" applyAlignment="1">
      <alignment vertical="center" wrapText="1"/>
    </xf>
    <xf numFmtId="0" fontId="2" fillId="2" borderId="14" xfId="0" applyFont="1" applyFill="1" applyBorder="1" applyAlignment="1">
      <alignment vertical="center"/>
    </xf>
    <xf numFmtId="0" fontId="0" fillId="3" borderId="16" xfId="0" applyFill="1" applyBorder="1" applyAlignment="1">
      <alignment vertical="center"/>
    </xf>
    <xf numFmtId="0" fontId="6" fillId="0" borderId="13" xfId="0" applyFont="1" applyBorder="1" applyAlignment="1">
      <alignment horizontal="left" vertical="center" wrapText="1"/>
    </xf>
    <xf numFmtId="164" fontId="0" fillId="0" borderId="14" xfId="0" applyNumberFormat="1" applyBorder="1" applyAlignment="1" applyProtection="1">
      <alignment vertical="center"/>
      <protection locked="0"/>
    </xf>
    <xf numFmtId="0" fontId="0" fillId="3" borderId="15" xfId="0" applyFill="1" applyBorder="1" applyAlignment="1">
      <alignment vertical="center"/>
    </xf>
    <xf numFmtId="0" fontId="0" fillId="0" borderId="14" xfId="0" applyBorder="1" applyAlignment="1" applyProtection="1">
      <alignment vertical="center"/>
      <protection locked="0"/>
    </xf>
    <xf numFmtId="164" fontId="0" fillId="0" borderId="0" xfId="0" applyNumberFormat="1" applyAlignment="1" applyProtection="1">
      <alignment vertical="center"/>
      <protection locked="0"/>
    </xf>
    <xf numFmtId="0" fontId="6" fillId="0" borderId="13" xfId="0" applyFont="1" applyBorder="1" applyAlignment="1">
      <alignment vertical="center" wrapText="1"/>
    </xf>
    <xf numFmtId="165" fontId="0" fillId="0" borderId="14" xfId="0" applyNumberFormat="1" applyBorder="1" applyAlignment="1" applyProtection="1">
      <alignment vertical="center"/>
      <protection locked="0"/>
    </xf>
    <xf numFmtId="0" fontId="6" fillId="0" borderId="18" xfId="0" applyFont="1" applyBorder="1" applyAlignment="1">
      <alignment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0" xfId="0" applyFont="1" applyFill="1" applyAlignment="1">
      <alignment horizontal="center" vertical="center"/>
    </xf>
    <xf numFmtId="0" fontId="10" fillId="4" borderId="25" xfId="0" applyFont="1" applyFill="1" applyBorder="1" applyAlignment="1">
      <alignment horizontal="center" vertical="center"/>
    </xf>
    <xf numFmtId="0" fontId="10" fillId="4" borderId="26" xfId="0" applyFont="1" applyFill="1" applyBorder="1" applyAlignment="1">
      <alignment horizontal="center" vertical="center"/>
    </xf>
    <xf numFmtId="0" fontId="10" fillId="4" borderId="27" xfId="0" applyFont="1" applyFill="1" applyBorder="1" applyAlignment="1">
      <alignment horizontal="center" vertical="center"/>
    </xf>
    <xf numFmtId="0" fontId="14"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0" fillId="0" borderId="0" xfId="0" applyAlignment="1" applyProtection="1">
      <alignment vertical="center" wrapText="1"/>
      <protection locked="0"/>
    </xf>
    <xf numFmtId="0" fontId="5" fillId="0" borderId="31" xfId="0" applyFont="1" applyBorder="1" applyAlignment="1">
      <alignment horizontal="center" vertical="center"/>
    </xf>
    <xf numFmtId="0" fontId="0" fillId="0" borderId="0" xfId="0" applyAlignment="1">
      <alignment vertical="center"/>
    </xf>
    <xf numFmtId="0" fontId="10"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xf>
    <xf numFmtId="0" fontId="10" fillId="0" borderId="0" xfId="0" applyFont="1"/>
    <xf numFmtId="0" fontId="19" fillId="0" borderId="0" xfId="0" applyFont="1" applyAlignment="1">
      <alignment horizontal="left"/>
    </xf>
    <xf numFmtId="0" fontId="20" fillId="0" borderId="0" xfId="0" applyFont="1" applyAlignment="1">
      <alignment horizontal="left"/>
    </xf>
    <xf numFmtId="0" fontId="19" fillId="0" borderId="0" xfId="0" applyFont="1" applyAlignment="1" applyProtection="1">
      <alignment horizontal="left"/>
      <protection locked="0"/>
    </xf>
    <xf numFmtId="0" fontId="23" fillId="0" borderId="0" xfId="0" applyFont="1"/>
    <xf numFmtId="0" fontId="17" fillId="0" borderId="0" xfId="0" applyFont="1" applyAlignment="1">
      <alignment horizontal="center" vertical="center"/>
    </xf>
    <xf numFmtId="0" fontId="24" fillId="0" borderId="0" xfId="0" applyFont="1" applyAlignment="1">
      <alignment horizontal="left"/>
    </xf>
    <xf numFmtId="0" fontId="20" fillId="6" borderId="0" xfId="0" applyFont="1" applyFill="1" applyAlignment="1">
      <alignment horizontal="center" vertical="center" wrapText="1"/>
    </xf>
    <xf numFmtId="0" fontId="20" fillId="7" borderId="40" xfId="0" applyFont="1" applyFill="1" applyBorder="1" applyAlignment="1">
      <alignment horizontal="center" vertical="center" wrapText="1"/>
    </xf>
    <xf numFmtId="0" fontId="20" fillId="6" borderId="41" xfId="0" applyFont="1" applyFill="1" applyBorder="1" applyAlignment="1">
      <alignment horizontal="center" vertical="center" wrapText="1"/>
    </xf>
    <xf numFmtId="0" fontId="20" fillId="6" borderId="42" xfId="0" applyFont="1" applyFill="1" applyBorder="1" applyAlignment="1">
      <alignment horizontal="center" vertical="center" wrapText="1"/>
    </xf>
    <xf numFmtId="0" fontId="25" fillId="6" borderId="35" xfId="0" applyFont="1" applyFill="1" applyBorder="1" applyAlignment="1">
      <alignment horizontal="center" vertical="top" wrapText="1"/>
    </xf>
    <xf numFmtId="0" fontId="25" fillId="6" borderId="36" xfId="0" applyFont="1" applyFill="1" applyBorder="1" applyAlignment="1">
      <alignment horizontal="center" vertical="top" wrapText="1"/>
    </xf>
    <xf numFmtId="0" fontId="7" fillId="6" borderId="36" xfId="0" applyFont="1" applyFill="1" applyBorder="1" applyAlignment="1">
      <alignment horizontal="center" vertical="top" wrapText="1"/>
    </xf>
    <xf numFmtId="0" fontId="7" fillId="6" borderId="36" xfId="0" applyFont="1" applyFill="1" applyBorder="1" applyAlignment="1">
      <alignment horizontal="center" wrapText="1"/>
    </xf>
    <xf numFmtId="0" fontId="7" fillId="6" borderId="36" xfId="0" applyFont="1" applyFill="1" applyBorder="1" applyAlignment="1">
      <alignment horizontal="center" vertical="center" wrapText="1"/>
    </xf>
    <xf numFmtId="0" fontId="20" fillId="6" borderId="36" xfId="0" applyFont="1" applyFill="1" applyBorder="1" applyAlignment="1">
      <alignment horizontal="center" vertical="center" wrapText="1"/>
    </xf>
    <xf numFmtId="0" fontId="3" fillId="0" borderId="36" xfId="0" applyFont="1" applyBorder="1"/>
    <xf numFmtId="0" fontId="10" fillId="6" borderId="43" xfId="0" applyFont="1" applyFill="1" applyBorder="1" applyAlignment="1">
      <alignment horizontal="center" wrapText="1"/>
    </xf>
    <xf numFmtId="0" fontId="10" fillId="6" borderId="36" xfId="0" applyFont="1" applyFill="1" applyBorder="1" applyAlignment="1">
      <alignment horizontal="center" wrapText="1"/>
    </xf>
    <xf numFmtId="0" fontId="7" fillId="6" borderId="40" xfId="0" applyFont="1" applyFill="1" applyBorder="1" applyAlignment="1">
      <alignment horizontal="center" vertical="top" wrapText="1"/>
    </xf>
    <xf numFmtId="0" fontId="7" fillId="6" borderId="40" xfId="0" applyFont="1" applyFill="1" applyBorder="1" applyAlignment="1">
      <alignment horizontal="center" wrapText="1"/>
    </xf>
    <xf numFmtId="0" fontId="6" fillId="6" borderId="40" xfId="0" applyFont="1" applyFill="1" applyBorder="1" applyAlignment="1">
      <alignment horizontal="center" vertical="center" wrapText="1"/>
    </xf>
    <xf numFmtId="0" fontId="10" fillId="6" borderId="0" xfId="0" applyFont="1" applyFill="1" applyAlignment="1">
      <alignment horizontal="center" wrapText="1"/>
    </xf>
    <xf numFmtId="0" fontId="10" fillId="6" borderId="40" xfId="0" applyFont="1" applyFill="1" applyBorder="1" applyAlignment="1">
      <alignment horizontal="center" wrapText="1"/>
    </xf>
    <xf numFmtId="0" fontId="17" fillId="6" borderId="39" xfId="0" applyFont="1" applyFill="1" applyBorder="1" applyAlignment="1">
      <alignment vertical="top" wrapText="1"/>
    </xf>
    <xf numFmtId="0" fontId="0" fillId="0" borderId="39" xfId="0" applyBorder="1"/>
    <xf numFmtId="0" fontId="7" fillId="6" borderId="39" xfId="0" applyFont="1" applyFill="1" applyBorder="1" applyAlignment="1">
      <alignment horizontal="center" wrapText="1"/>
    </xf>
    <xf numFmtId="0" fontId="7" fillId="6" borderId="39" xfId="0" applyFont="1" applyFill="1" applyBorder="1" applyAlignment="1">
      <alignment horizontal="center" vertical="center" wrapText="1"/>
    </xf>
    <xf numFmtId="0" fontId="26" fillId="6" borderId="39" xfId="0" applyFont="1" applyFill="1" applyBorder="1" applyAlignment="1">
      <alignment horizontal="center" wrapText="1"/>
    </xf>
    <xf numFmtId="0" fontId="10" fillId="6" borderId="44" xfId="0" applyFont="1" applyFill="1" applyBorder="1" applyAlignment="1">
      <alignment horizontal="center" wrapText="1"/>
    </xf>
    <xf numFmtId="0" fontId="10" fillId="6" borderId="39" xfId="0" applyFont="1" applyFill="1" applyBorder="1" applyAlignment="1">
      <alignment horizontal="center" wrapText="1"/>
    </xf>
    <xf numFmtId="3" fontId="10" fillId="6" borderId="40" xfId="0" applyNumberFormat="1" applyFont="1" applyFill="1" applyBorder="1" applyAlignment="1">
      <alignment horizontal="center" wrapText="1"/>
    </xf>
    <xf numFmtId="3" fontId="10" fillId="6" borderId="0" xfId="0" applyNumberFormat="1" applyFont="1" applyFill="1" applyAlignment="1">
      <alignment horizontal="center" wrapText="1"/>
    </xf>
    <xf numFmtId="0" fontId="14" fillId="6" borderId="39" xfId="0" applyFont="1" applyFill="1" applyBorder="1" applyAlignment="1">
      <alignment horizontal="center" wrapText="1"/>
    </xf>
    <xf numFmtId="0" fontId="10" fillId="6" borderId="45" xfId="0" applyFont="1" applyFill="1" applyBorder="1" applyAlignment="1">
      <alignment horizontal="center" wrapText="1"/>
    </xf>
    <xf numFmtId="3" fontId="10" fillId="6" borderId="36" xfId="0" applyNumberFormat="1" applyFont="1" applyFill="1" applyBorder="1" applyAlignment="1">
      <alignment horizontal="center" wrapText="1"/>
    </xf>
    <xf numFmtId="3" fontId="17" fillId="6" borderId="40" xfId="0" applyNumberFormat="1" applyFont="1" applyFill="1" applyBorder="1" applyAlignment="1">
      <alignment horizontal="center" vertical="center" wrapText="1"/>
    </xf>
    <xf numFmtId="0" fontId="28" fillId="0" borderId="0" xfId="0" applyFont="1"/>
    <xf numFmtId="0" fontId="10" fillId="6" borderId="40" xfId="0" applyFont="1" applyFill="1" applyBorder="1" applyAlignment="1">
      <alignment horizontal="center"/>
    </xf>
    <xf numFmtId="0" fontId="10" fillId="0" borderId="40" xfId="0" applyFont="1" applyBorder="1" applyAlignment="1">
      <alignment horizontal="center"/>
    </xf>
    <xf numFmtId="0" fontId="31" fillId="6" borderId="39" xfId="0" applyFont="1" applyFill="1" applyBorder="1" applyAlignment="1">
      <alignment horizontal="center" wrapText="1"/>
    </xf>
    <xf numFmtId="0" fontId="10" fillId="0" borderId="40" xfId="0" applyFont="1" applyBorder="1"/>
    <xf numFmtId="0" fontId="4" fillId="0" borderId="39" xfId="0" applyFont="1" applyBorder="1" applyAlignment="1">
      <alignment horizontal="center"/>
    </xf>
    <xf numFmtId="0" fontId="32" fillId="0" borderId="0" xfId="0" applyFont="1"/>
    <xf numFmtId="0" fontId="33" fillId="0" borderId="0" xfId="0" applyFont="1"/>
    <xf numFmtId="0" fontId="20" fillId="0" borderId="0" xfId="0" applyFont="1" applyAlignment="1">
      <alignment horizontal="center"/>
    </xf>
    <xf numFmtId="0" fontId="14" fillId="0" borderId="0" xfId="0" applyFont="1"/>
    <xf numFmtId="0" fontId="34" fillId="0" borderId="0" xfId="0" applyFont="1"/>
    <xf numFmtId="0" fontId="35" fillId="0" borderId="0" xfId="0" applyFont="1"/>
    <xf numFmtId="3" fontId="14" fillId="6" borderId="0" xfId="0" applyNumberFormat="1" applyFont="1" applyFill="1" applyAlignment="1" applyProtection="1">
      <alignment horizontal="center" vertical="center" wrapText="1"/>
      <protection locked="0"/>
    </xf>
    <xf numFmtId="3" fontId="7" fillId="6" borderId="0" xfId="0" applyNumberFormat="1" applyFont="1" applyFill="1" applyAlignment="1">
      <alignment horizontal="center" vertical="center" wrapText="1"/>
    </xf>
    <xf numFmtId="0" fontId="14" fillId="6" borderId="0" xfId="0" applyFont="1" applyFill="1" applyAlignment="1">
      <alignment horizontal="center" wrapText="1"/>
    </xf>
    <xf numFmtId="0" fontId="17" fillId="0" borderId="0" xfId="0" applyFont="1" applyAlignment="1">
      <alignment horizontal="center"/>
    </xf>
    <xf numFmtId="0" fontId="36" fillId="0" borderId="0" xfId="0" applyFont="1" applyAlignment="1">
      <alignment horizontal="left"/>
    </xf>
    <xf numFmtId="0" fontId="7" fillId="0" borderId="0" xfId="0" applyFont="1" applyAlignment="1">
      <alignment horizontal="left"/>
    </xf>
    <xf numFmtId="0" fontId="14" fillId="0" borderId="0" xfId="0" applyFont="1" applyAlignment="1">
      <alignment horizontal="left"/>
    </xf>
    <xf numFmtId="0" fontId="37" fillId="0" borderId="0" xfId="0" applyFont="1" applyAlignment="1">
      <alignment horizontal="left" indent="5"/>
    </xf>
    <xf numFmtId="0" fontId="16" fillId="0" borderId="0" xfId="0" applyFont="1"/>
    <xf numFmtId="0" fontId="31" fillId="0" borderId="0" xfId="0" applyFont="1" applyAlignment="1">
      <alignment horizontal="left"/>
    </xf>
    <xf numFmtId="0" fontId="13" fillId="0" borderId="0" xfId="0" applyFont="1" applyAlignment="1">
      <alignment horizontal="center"/>
    </xf>
    <xf numFmtId="0" fontId="13" fillId="0" borderId="0" xfId="0" applyFont="1" applyAlignment="1">
      <alignment horizontal="left"/>
    </xf>
    <xf numFmtId="0" fontId="42" fillId="0" borderId="0" xfId="0" applyFont="1" applyAlignment="1">
      <alignment horizontal="left"/>
    </xf>
    <xf numFmtId="0" fontId="0" fillId="0" borderId="0" xfId="0" applyAlignment="1">
      <alignment horizontal="left"/>
    </xf>
    <xf numFmtId="0" fontId="0" fillId="8" borderId="46" xfId="0" applyFill="1" applyBorder="1" applyProtection="1">
      <protection locked="0"/>
    </xf>
    <xf numFmtId="0" fontId="46" fillId="0" borderId="44" xfId="0" applyFont="1" applyBorder="1" applyAlignment="1">
      <alignment horizontal="center"/>
    </xf>
    <xf numFmtId="0" fontId="46" fillId="0" borderId="44" xfId="0" applyFont="1" applyBorder="1" applyAlignment="1">
      <alignment horizontal="center" wrapText="1"/>
    </xf>
    <xf numFmtId="0" fontId="46" fillId="9" borderId="44" xfId="0" applyFont="1" applyFill="1" applyBorder="1" applyAlignment="1">
      <alignment horizontal="center" wrapText="1"/>
    </xf>
    <xf numFmtId="0" fontId="46" fillId="10" borderId="44" xfId="0" applyFont="1" applyFill="1" applyBorder="1" applyAlignment="1">
      <alignment horizontal="center" wrapText="1"/>
    </xf>
    <xf numFmtId="0" fontId="0" fillId="0" borderId="15" xfId="0" applyBorder="1"/>
    <xf numFmtId="0" fontId="47" fillId="11" borderId="15" xfId="0" applyFont="1" applyFill="1" applyBorder="1" applyAlignment="1">
      <alignment horizontal="center" wrapText="1"/>
    </xf>
    <xf numFmtId="0" fontId="47" fillId="12" borderId="15" xfId="0" applyFont="1" applyFill="1" applyBorder="1" applyAlignment="1">
      <alignment horizontal="center" wrapText="1"/>
    </xf>
    <xf numFmtId="0" fontId="47" fillId="13" borderId="15" xfId="0" applyFont="1" applyFill="1" applyBorder="1" applyAlignment="1">
      <alignment horizontal="center" wrapText="1"/>
    </xf>
    <xf numFmtId="0" fontId="46" fillId="0" borderId="15" xfId="0" applyFont="1" applyBorder="1" applyAlignment="1">
      <alignment horizontal="center" wrapText="1"/>
    </xf>
    <xf numFmtId="0" fontId="42" fillId="0" borderId="39" xfId="0" applyFont="1" applyBorder="1" applyAlignment="1">
      <alignment vertical="top" wrapText="1"/>
    </xf>
    <xf numFmtId="8" fontId="42" fillId="0" borderId="42" xfId="0" applyNumberFormat="1" applyFont="1" applyBorder="1" applyAlignment="1">
      <alignment horizontal="right" vertical="top" wrapText="1"/>
    </xf>
    <xf numFmtId="8" fontId="42" fillId="9" borderId="42" xfId="0" applyNumberFormat="1" applyFont="1" applyFill="1" applyBorder="1" applyAlignment="1">
      <alignment horizontal="right" vertical="top" wrapText="1"/>
    </xf>
    <xf numFmtId="8" fontId="42" fillId="10" borderId="42" xfId="0" applyNumberFormat="1" applyFont="1" applyFill="1" applyBorder="1" applyAlignment="1">
      <alignment horizontal="right" vertical="top" wrapText="1"/>
    </xf>
    <xf numFmtId="40" fontId="48" fillId="9" borderId="15" xfId="0" applyNumberFormat="1" applyFont="1" applyFill="1" applyBorder="1" applyAlignment="1" applyProtection="1">
      <alignment horizontal="right" vertical="top" wrapText="1"/>
      <protection locked="0"/>
    </xf>
    <xf numFmtId="40" fontId="49" fillId="9" borderId="15" xfId="0" applyNumberFormat="1" applyFont="1" applyFill="1" applyBorder="1" applyAlignment="1" applyProtection="1">
      <alignment horizontal="right" vertical="top" wrapText="1"/>
      <protection locked="0"/>
    </xf>
    <xf numFmtId="8" fontId="50" fillId="9" borderId="15" xfId="0" applyNumberFormat="1" applyFont="1" applyFill="1" applyBorder="1" applyAlignment="1">
      <alignment horizontal="right" vertical="top" wrapText="1"/>
    </xf>
    <xf numFmtId="0" fontId="13" fillId="11" borderId="42" xfId="0" applyFont="1" applyFill="1" applyBorder="1" applyAlignment="1">
      <alignment vertical="top" wrapText="1"/>
    </xf>
    <xf numFmtId="40" fontId="48" fillId="10" borderId="15" xfId="0" applyNumberFormat="1" applyFont="1" applyFill="1" applyBorder="1" applyAlignment="1" applyProtection="1">
      <alignment horizontal="right" vertical="top" wrapText="1"/>
      <protection locked="0"/>
    </xf>
    <xf numFmtId="40" fontId="49" fillId="10" borderId="15" xfId="0" applyNumberFormat="1" applyFont="1" applyFill="1" applyBorder="1" applyAlignment="1" applyProtection="1">
      <alignment horizontal="right" vertical="top" wrapText="1"/>
      <protection locked="0"/>
    </xf>
    <xf numFmtId="8" fontId="50" fillId="10" borderId="15" xfId="0" applyNumberFormat="1" applyFont="1" applyFill="1" applyBorder="1" applyAlignment="1">
      <alignment horizontal="right" vertical="top" wrapText="1"/>
    </xf>
    <xf numFmtId="8" fontId="0" fillId="0" borderId="0" xfId="0" applyNumberFormat="1"/>
    <xf numFmtId="0" fontId="13" fillId="12" borderId="39" xfId="0" applyFont="1" applyFill="1" applyBorder="1" applyAlignment="1">
      <alignment vertical="top" wrapText="1"/>
    </xf>
    <xf numFmtId="0" fontId="0" fillId="0" borderId="0" xfId="0" applyAlignment="1">
      <alignment vertical="top" wrapText="1"/>
    </xf>
    <xf numFmtId="0" fontId="13" fillId="8" borderId="42" xfId="0" applyFont="1" applyFill="1" applyBorder="1"/>
    <xf numFmtId="0" fontId="0" fillId="8" borderId="42" xfId="0" applyFill="1" applyBorder="1"/>
    <xf numFmtId="0" fontId="0" fillId="8" borderId="0" xfId="0" applyFill="1"/>
    <xf numFmtId="8" fontId="42" fillId="0" borderId="39" xfId="0" applyNumberFormat="1" applyFont="1" applyBorder="1" applyAlignment="1">
      <alignment horizontal="right" vertical="top" wrapText="1"/>
    </xf>
    <xf numFmtId="8" fontId="42" fillId="9" borderId="39" xfId="0" applyNumberFormat="1" applyFont="1" applyFill="1" applyBorder="1" applyAlignment="1">
      <alignment horizontal="right" vertical="top" wrapText="1"/>
    </xf>
    <xf numFmtId="8" fontId="42" fillId="10" borderId="39" xfId="0" applyNumberFormat="1" applyFont="1" applyFill="1" applyBorder="1" applyAlignment="1">
      <alignment horizontal="right" vertical="top" wrapText="1"/>
    </xf>
    <xf numFmtId="0" fontId="13" fillId="0" borderId="42" xfId="0" applyFont="1" applyBorder="1"/>
    <xf numFmtId="0" fontId="0" fillId="0" borderId="42" xfId="0" applyBorder="1"/>
    <xf numFmtId="8" fontId="42" fillId="0" borderId="39" xfId="0" applyNumberFormat="1" applyFont="1" applyBorder="1" applyAlignment="1">
      <alignment horizontal="center" vertical="top" wrapText="1"/>
    </xf>
    <xf numFmtId="8" fontId="42" fillId="9" borderId="39" xfId="0" applyNumberFormat="1" applyFont="1" applyFill="1" applyBorder="1" applyAlignment="1">
      <alignment horizontal="center" vertical="top" wrapText="1"/>
    </xf>
    <xf numFmtId="0" fontId="13" fillId="0" borderId="39" xfId="0" applyFont="1" applyBorder="1"/>
    <xf numFmtId="0" fontId="13" fillId="13" borderId="39" xfId="0" applyFont="1" applyFill="1" applyBorder="1" applyAlignment="1">
      <alignment vertical="top" wrapText="1"/>
    </xf>
    <xf numFmtId="0" fontId="5" fillId="0" borderId="39" xfId="0" applyFont="1" applyBorder="1" applyAlignment="1">
      <alignment vertical="top"/>
    </xf>
    <xf numFmtId="8" fontId="42" fillId="0" borderId="42" xfId="0" applyNumberFormat="1" applyFont="1" applyBorder="1" applyAlignment="1">
      <alignment horizontal="right" vertical="top"/>
    </xf>
    <xf numFmtId="10" fontId="0" fillId="0" borderId="0" xfId="0" applyNumberFormat="1"/>
    <xf numFmtId="0" fontId="3" fillId="0" borderId="0" xfId="0" applyFont="1" applyAlignment="1">
      <alignment vertical="top" wrapText="1"/>
    </xf>
    <xf numFmtId="0" fontId="3" fillId="0" borderId="0" xfId="0" applyFont="1"/>
    <xf numFmtId="0" fontId="13" fillId="8" borderId="39" xfId="0" applyFont="1" applyFill="1" applyBorder="1" applyAlignment="1">
      <alignment vertical="top"/>
    </xf>
    <xf numFmtId="8" fontId="42" fillId="8" borderId="42" xfId="0" applyNumberFormat="1" applyFont="1" applyFill="1" applyBorder="1" applyAlignment="1">
      <alignment horizontal="right" vertical="top" wrapText="1"/>
    </xf>
    <xf numFmtId="8" fontId="42" fillId="8" borderId="48" xfId="0" applyNumberFormat="1" applyFont="1" applyFill="1" applyBorder="1" applyAlignment="1">
      <alignment horizontal="right" vertical="top" wrapText="1"/>
    </xf>
    <xf numFmtId="8" fontId="42" fillId="8" borderId="42" xfId="0" applyNumberFormat="1" applyFont="1" applyFill="1" applyBorder="1" applyAlignment="1">
      <alignment horizontal="right" vertical="top"/>
    </xf>
    <xf numFmtId="10" fontId="0" fillId="8" borderId="0" xfId="0" applyNumberFormat="1" applyFill="1"/>
    <xf numFmtId="10" fontId="0" fillId="0" borderId="0" xfId="0" applyNumberFormat="1" applyAlignment="1">
      <alignment horizontal="right"/>
    </xf>
    <xf numFmtId="0" fontId="17" fillId="0" borderId="52" xfId="0" applyFont="1" applyBorder="1" applyAlignment="1">
      <alignment horizontal="center" vertical="center"/>
    </xf>
    <xf numFmtId="0" fontId="17" fillId="0" borderId="42" xfId="0" applyFont="1" applyBorder="1" applyAlignment="1">
      <alignment horizontal="center" vertical="center"/>
    </xf>
    <xf numFmtId="0" fontId="17" fillId="0" borderId="42" xfId="0" applyFont="1" applyBorder="1" applyAlignment="1">
      <alignment horizontal="center" vertical="center" wrapText="1"/>
    </xf>
    <xf numFmtId="0" fontId="17" fillId="0" borderId="53" xfId="0" applyFont="1" applyBorder="1" applyAlignment="1">
      <alignment horizontal="center" vertical="center" wrapText="1"/>
    </xf>
    <xf numFmtId="0" fontId="17" fillId="6" borderId="54" xfId="0" applyFont="1" applyFill="1" applyBorder="1" applyAlignment="1">
      <alignment horizontal="center" vertical="center" wrapText="1"/>
    </xf>
    <xf numFmtId="43" fontId="17" fillId="3" borderId="55" xfId="0" applyNumberFormat="1" applyFont="1" applyFill="1" applyBorder="1" applyAlignment="1">
      <alignment horizontal="center" vertical="center" wrapText="1"/>
    </xf>
    <xf numFmtId="43" fontId="17" fillId="3" borderId="56" xfId="0" applyNumberFormat="1" applyFont="1" applyFill="1" applyBorder="1" applyAlignment="1">
      <alignment horizontal="center" vertical="center" wrapText="1"/>
    </xf>
    <xf numFmtId="0" fontId="17" fillId="6" borderId="57" xfId="0" applyFont="1" applyFill="1" applyBorder="1" applyAlignment="1">
      <alignment horizontal="center" vertical="center" wrapText="1"/>
    </xf>
    <xf numFmtId="43" fontId="17" fillId="3" borderId="58" xfId="0" applyNumberFormat="1" applyFont="1" applyFill="1" applyBorder="1" applyAlignment="1">
      <alignment horizontal="center" vertical="center" wrapText="1"/>
    </xf>
    <xf numFmtId="43" fontId="17" fillId="3" borderId="59" xfId="0" applyNumberFormat="1" applyFont="1" applyFill="1" applyBorder="1" applyAlignment="1">
      <alignment horizontal="center" vertical="center" wrapText="1"/>
    </xf>
    <xf numFmtId="0" fontId="17" fillId="6" borderId="60" xfId="0" applyFont="1" applyFill="1" applyBorder="1" applyAlignment="1">
      <alignment horizontal="center" vertical="center" wrapText="1"/>
    </xf>
    <xf numFmtId="43" fontId="17" fillId="3" borderId="39" xfId="0" applyNumberFormat="1" applyFont="1" applyFill="1" applyBorder="1" applyAlignment="1">
      <alignment horizontal="center" vertical="center" wrapText="1"/>
    </xf>
    <xf numFmtId="43" fontId="17" fillId="3" borderId="61" xfId="0" applyNumberFormat="1" applyFont="1" applyFill="1" applyBorder="1" applyAlignment="1">
      <alignment horizontal="center" vertical="center" wrapText="1"/>
    </xf>
    <xf numFmtId="43" fontId="17" fillId="3" borderId="62" xfId="0" applyNumberFormat="1" applyFont="1" applyFill="1" applyBorder="1" applyAlignment="1">
      <alignment horizontal="center" vertical="center" wrapText="1"/>
    </xf>
    <xf numFmtId="0" fontId="10" fillId="0" borderId="63" xfId="0" applyFont="1" applyBorder="1" applyAlignment="1">
      <alignment horizontal="left" vertical="center"/>
    </xf>
    <xf numFmtId="0" fontId="0" fillId="0" borderId="43" xfId="0" applyBorder="1"/>
    <xf numFmtId="0" fontId="0" fillId="0" borderId="64" xfId="0" applyBorder="1"/>
    <xf numFmtId="0" fontId="42" fillId="0" borderId="63" xfId="0" applyFont="1" applyBorder="1" applyAlignment="1">
      <alignment horizontal="left" vertical="center"/>
    </xf>
    <xf numFmtId="0" fontId="42" fillId="0" borderId="65" xfId="0" applyFont="1" applyBorder="1" applyAlignment="1">
      <alignment horizontal="left" vertical="center"/>
    </xf>
    <xf numFmtId="0" fontId="0" fillId="0" borderId="66" xfId="0" applyBorder="1"/>
    <xf numFmtId="0" fontId="0" fillId="0" borderId="67" xfId="0" applyBorder="1"/>
    <xf numFmtId="0" fontId="52" fillId="0" borderId="72" xfId="0" applyFont="1" applyBorder="1" applyAlignment="1">
      <alignment horizontal="center" vertical="center" wrapText="1"/>
    </xf>
    <xf numFmtId="0" fontId="52" fillId="0" borderId="73" xfId="0" applyFont="1" applyBorder="1" applyAlignment="1">
      <alignment horizontal="center" vertical="center" wrapText="1"/>
    </xf>
    <xf numFmtId="0" fontId="51" fillId="6" borderId="74" xfId="0" applyFont="1" applyFill="1" applyBorder="1" applyAlignment="1">
      <alignment horizontal="center" vertical="center" wrapText="1"/>
    </xf>
    <xf numFmtId="43" fontId="51" fillId="3" borderId="75" xfId="0" applyNumberFormat="1" applyFont="1" applyFill="1" applyBorder="1" applyAlignment="1">
      <alignment horizontal="center" vertical="center" wrapText="1"/>
    </xf>
    <xf numFmtId="43" fontId="51" fillId="3" borderId="76" xfId="0" applyNumberFormat="1" applyFont="1" applyFill="1" applyBorder="1" applyAlignment="1">
      <alignment horizontal="center" vertical="center" wrapText="1"/>
    </xf>
    <xf numFmtId="43" fontId="51" fillId="3" borderId="58" xfId="0" applyNumberFormat="1" applyFont="1" applyFill="1" applyBorder="1" applyAlignment="1">
      <alignment horizontal="center" vertical="center" wrapText="1"/>
    </xf>
    <xf numFmtId="7" fontId="51" fillId="3" borderId="59" xfId="0" applyNumberFormat="1" applyFont="1" applyFill="1" applyBorder="1" applyAlignment="1">
      <alignment horizontal="center" vertical="center" wrapText="1"/>
    </xf>
    <xf numFmtId="0" fontId="51" fillId="6" borderId="77" xfId="0" applyFont="1" applyFill="1" applyBorder="1" applyAlignment="1">
      <alignment horizontal="center" vertical="center" wrapText="1"/>
    </xf>
    <xf numFmtId="43" fontId="51" fillId="3" borderId="78" xfId="0" applyNumberFormat="1" applyFont="1" applyFill="1" applyBorder="1" applyAlignment="1">
      <alignment horizontal="center" vertical="center" wrapText="1"/>
    </xf>
    <xf numFmtId="43" fontId="51" fillId="3" borderId="79" xfId="0" applyNumberFormat="1" applyFont="1" applyFill="1" applyBorder="1" applyAlignment="1">
      <alignment horizontal="center" vertical="center" wrapText="1"/>
    </xf>
    <xf numFmtId="43" fontId="51" fillId="3" borderId="61" xfId="0" applyNumberFormat="1" applyFont="1" applyFill="1" applyBorder="1" applyAlignment="1">
      <alignment horizontal="center" vertical="center" wrapText="1"/>
    </xf>
    <xf numFmtId="7" fontId="51" fillId="3" borderId="62" xfId="0" applyNumberFormat="1" applyFont="1" applyFill="1" applyBorder="1" applyAlignment="1">
      <alignment horizontal="center" vertical="center" wrapText="1"/>
    </xf>
    <xf numFmtId="0" fontId="53" fillId="0" borderId="80" xfId="0" applyFont="1" applyBorder="1" applyAlignment="1">
      <alignment horizontal="left" vertical="center"/>
    </xf>
    <xf numFmtId="0" fontId="54" fillId="0" borderId="37" xfId="0" applyFont="1" applyBorder="1"/>
    <xf numFmtId="0" fontId="54" fillId="0" borderId="81" xfId="0" applyFont="1" applyBorder="1"/>
    <xf numFmtId="0" fontId="55" fillId="6" borderId="39" xfId="0" applyFont="1" applyFill="1" applyBorder="1" applyAlignment="1">
      <alignment horizontal="center" wrapText="1"/>
    </xf>
    <xf numFmtId="8" fontId="51" fillId="3" borderId="58" xfId="0" applyNumberFormat="1" applyFont="1" applyFill="1" applyBorder="1" applyAlignment="1">
      <alignment horizontal="center" vertical="center" wrapText="1"/>
    </xf>
    <xf numFmtId="8" fontId="51" fillId="3" borderId="61" xfId="0" applyNumberFormat="1" applyFont="1" applyFill="1" applyBorder="1" applyAlignment="1">
      <alignment horizontal="center" vertical="center" wrapText="1"/>
    </xf>
    <xf numFmtId="4" fontId="0" fillId="0" borderId="14" xfId="0" applyNumberFormat="1" applyBorder="1" applyAlignment="1">
      <alignment vertical="center"/>
    </xf>
    <xf numFmtId="4" fontId="0" fillId="0" borderId="15" xfId="0" applyNumberFormat="1" applyBorder="1" applyAlignment="1">
      <alignment vertical="center"/>
    </xf>
    <xf numFmtId="4" fontId="0" fillId="0" borderId="16" xfId="0" applyNumberFormat="1" applyBorder="1" applyAlignment="1">
      <alignment vertical="center"/>
    </xf>
    <xf numFmtId="4" fontId="0" fillId="0" borderId="0" xfId="0" applyNumberFormat="1"/>
    <xf numFmtId="4" fontId="0" fillId="0" borderId="5" xfId="0" applyNumberFormat="1" applyBorder="1"/>
    <xf numFmtId="4" fontId="0" fillId="14" borderId="5" xfId="0" applyNumberFormat="1" applyFill="1" applyBorder="1"/>
    <xf numFmtId="4" fontId="0" fillId="14" borderId="5" xfId="0" applyNumberFormat="1" applyFill="1" applyBorder="1" applyAlignment="1">
      <alignment horizontal="center" vertical="center"/>
    </xf>
    <xf numFmtId="4" fontId="0" fillId="14" borderId="0" xfId="0" applyNumberFormat="1" applyFill="1"/>
    <xf numFmtId="0" fontId="10" fillId="0" borderId="82" xfId="0" applyFont="1" applyBorder="1" applyAlignment="1" applyProtection="1">
      <alignment horizontal="center" vertical="center"/>
      <protection locked="0"/>
    </xf>
    <xf numFmtId="4" fontId="0" fillId="0" borderId="0" xfId="0" applyNumberFormat="1" applyProtection="1">
      <protection locked="0"/>
    </xf>
    <xf numFmtId="4" fontId="0" fillId="0" borderId="5" xfId="0" applyNumberFormat="1" applyBorder="1" applyProtection="1">
      <protection locked="0"/>
    </xf>
    <xf numFmtId="0" fontId="5" fillId="0" borderId="34" xfId="0" applyFont="1" applyBorder="1" applyAlignment="1">
      <alignment horizontal="center" vertical="center" wrapText="1"/>
    </xf>
    <xf numFmtId="0" fontId="0" fillId="0" borderId="32" xfId="0" applyBorder="1" applyAlignment="1">
      <alignment vertical="center" wrapText="1"/>
    </xf>
    <xf numFmtId="0" fontId="0" fillId="0" borderId="32" xfId="0" applyBorder="1" applyAlignment="1">
      <alignment wrapText="1"/>
    </xf>
    <xf numFmtId="0" fontId="0" fillId="0" borderId="33" xfId="0" applyBorder="1" applyAlignment="1">
      <alignment wrapText="1"/>
    </xf>
    <xf numFmtId="4" fontId="0" fillId="0" borderId="26" xfId="0" applyNumberFormat="1" applyBorder="1" applyProtection="1">
      <protection locked="0"/>
    </xf>
    <xf numFmtId="4" fontId="0" fillId="0" borderId="27" xfId="0" applyNumberFormat="1" applyBorder="1" applyProtection="1">
      <protection locked="0"/>
    </xf>
    <xf numFmtId="0" fontId="13" fillId="15" borderId="39" xfId="0" applyFont="1" applyFill="1" applyBorder="1" applyAlignment="1">
      <alignment vertical="top"/>
    </xf>
    <xf numFmtId="8" fontId="42" fillId="15" borderId="42" xfId="0" applyNumberFormat="1" applyFont="1" applyFill="1" applyBorder="1" applyAlignment="1">
      <alignment horizontal="right" vertical="top" wrapText="1"/>
    </xf>
    <xf numFmtId="10" fontId="58" fillId="8" borderId="0" xfId="0" applyNumberFormat="1" applyFont="1" applyFill="1"/>
    <xf numFmtId="8" fontId="59" fillId="16" borderId="42" xfId="0" applyNumberFormat="1" applyFont="1" applyFill="1" applyBorder="1" applyAlignment="1">
      <alignment horizontal="right" vertical="top" wrapText="1"/>
    </xf>
    <xf numFmtId="4" fontId="0" fillId="0" borderId="0" xfId="0" applyNumberFormat="1" applyAlignment="1" applyProtection="1">
      <alignment horizontal="right"/>
      <protection locked="0"/>
    </xf>
    <xf numFmtId="166" fontId="0" fillId="0" borderId="0" xfId="1" applyNumberFormat="1" applyFont="1" applyBorder="1" applyProtection="1"/>
    <xf numFmtId="166" fontId="0" fillId="0" borderId="5" xfId="1" applyNumberFormat="1" applyFont="1" applyBorder="1" applyProtection="1"/>
    <xf numFmtId="0" fontId="42" fillId="8" borderId="0" xfId="0" applyFont="1" applyFill="1" applyAlignment="1">
      <alignment horizontal="left"/>
    </xf>
    <xf numFmtId="2" fontId="8" fillId="2" borderId="17" xfId="0" applyNumberFormat="1" applyFont="1" applyFill="1" applyBorder="1" applyAlignment="1" applyProtection="1">
      <alignment horizontal="center" vertical="center"/>
      <protection locked="0"/>
    </xf>
    <xf numFmtId="0" fontId="0" fillId="3" borderId="4" xfId="0" applyFill="1" applyBorder="1" applyAlignment="1">
      <alignment horizontal="left" vertical="top"/>
    </xf>
    <xf numFmtId="0" fontId="0" fillId="3" borderId="0" xfId="0" applyFill="1" applyAlignment="1">
      <alignment horizontal="left" vertical="top"/>
    </xf>
    <xf numFmtId="0" fontId="10" fillId="3" borderId="88" xfId="0" applyFont="1" applyFill="1" applyBorder="1" applyAlignment="1" applyProtection="1">
      <alignment horizontal="center" vertical="center"/>
      <protection locked="0"/>
    </xf>
    <xf numFmtId="0" fontId="10" fillId="3" borderId="4" xfId="0" applyFont="1" applyFill="1" applyBorder="1" applyAlignment="1">
      <alignment horizontal="left" vertical="center"/>
    </xf>
    <xf numFmtId="0" fontId="10" fillId="3" borderId="0" xfId="0" applyFont="1" applyFill="1" applyAlignment="1">
      <alignment horizontal="center" vertical="center"/>
    </xf>
    <xf numFmtId="0" fontId="47" fillId="13" borderId="15" xfId="0" applyFont="1" applyFill="1" applyBorder="1" applyAlignment="1">
      <alignment horizontal="center" vertical="center" wrapText="1"/>
    </xf>
    <xf numFmtId="8" fontId="42" fillId="0" borderId="0" xfId="0" applyNumberFormat="1" applyFont="1" applyAlignment="1">
      <alignment horizontal="right" vertical="top" wrapText="1"/>
    </xf>
    <xf numFmtId="0" fontId="4" fillId="0" borderId="0" xfId="0" applyFont="1" applyAlignment="1">
      <alignment horizontal="center" vertical="center"/>
    </xf>
    <xf numFmtId="0" fontId="4" fillId="0" borderId="89" xfId="0" applyFont="1" applyBorder="1" applyAlignment="1">
      <alignment horizontal="left"/>
    </xf>
    <xf numFmtId="0" fontId="54" fillId="0" borderId="89" xfId="0" applyFont="1" applyBorder="1"/>
    <xf numFmtId="167" fontId="61" fillId="0" borderId="0" xfId="0" applyNumberFormat="1" applyFont="1" applyAlignment="1">
      <alignment vertical="center"/>
    </xf>
    <xf numFmtId="167" fontId="51" fillId="3" borderId="59" xfId="0" applyNumberFormat="1" applyFont="1" applyFill="1" applyBorder="1" applyAlignment="1">
      <alignment horizontal="center" vertical="center" wrapText="1"/>
    </xf>
    <xf numFmtId="0" fontId="52" fillId="0" borderId="92" xfId="0" applyFont="1" applyBorder="1" applyAlignment="1">
      <alignment horizontal="center" vertical="center" wrapText="1"/>
    </xf>
    <xf numFmtId="0" fontId="52" fillId="0" borderId="56" xfId="0" applyFont="1" applyBorder="1" applyAlignment="1">
      <alignment horizontal="center" vertical="center"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3" fillId="0" borderId="89" xfId="0" applyFont="1" applyBorder="1" applyAlignment="1">
      <alignment horizontal="center" vertical="center"/>
    </xf>
    <xf numFmtId="0" fontId="3" fillId="0" borderId="71"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51" fillId="0" borderId="40" xfId="0" applyFont="1" applyBorder="1" applyAlignment="1">
      <alignment horizontal="center" vertical="center" wrapText="1"/>
    </xf>
    <xf numFmtId="0" fontId="51" fillId="0" borderId="55" xfId="0" applyFont="1" applyBorder="1" applyAlignment="1">
      <alignment horizontal="center" vertical="center" wrapText="1"/>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6" xfId="0" applyBorder="1" applyAlignment="1" applyProtection="1">
      <alignment vertical="center" wrapText="1"/>
      <protection locked="0"/>
    </xf>
    <xf numFmtId="0" fontId="10" fillId="0" borderId="4" xfId="0" applyFont="1" applyBorder="1" applyAlignment="1">
      <alignment horizontal="left" vertical="top" wrapText="1"/>
    </xf>
    <xf numFmtId="0" fontId="0" fillId="0" borderId="0" xfId="0" applyAlignment="1">
      <alignment horizontal="left" vertical="top" wrapText="1"/>
    </xf>
    <xf numFmtId="0" fontId="10" fillId="0" borderId="4" xfId="0" applyFont="1" applyBorder="1" applyAlignment="1">
      <alignment horizontal="left" vertical="top"/>
    </xf>
    <xf numFmtId="0" fontId="0" fillId="0" borderId="0" xfId="0" applyAlignment="1">
      <alignment horizontal="left" vertical="top"/>
    </xf>
    <xf numFmtId="0" fontId="10" fillId="5" borderId="22" xfId="0" applyFont="1" applyFill="1" applyBorder="1" applyAlignment="1">
      <alignment horizontal="left" vertical="top" wrapText="1"/>
    </xf>
    <xf numFmtId="0" fontId="0" fillId="0" borderId="23" xfId="0" applyBorder="1" applyAlignment="1">
      <alignment wrapText="1"/>
    </xf>
    <xf numFmtId="0" fontId="0" fillId="0" borderId="86" xfId="0" applyBorder="1" applyAlignment="1">
      <alignment wrapText="1"/>
    </xf>
    <xf numFmtId="0" fontId="0" fillId="0" borderId="4" xfId="0" applyBorder="1" applyAlignment="1">
      <alignment wrapText="1"/>
    </xf>
    <xf numFmtId="0" fontId="0" fillId="0" borderId="0" xfId="0" applyAlignment="1">
      <alignment wrapText="1"/>
    </xf>
    <xf numFmtId="0" fontId="0" fillId="0" borderId="87" xfId="0" applyBorder="1" applyAlignment="1">
      <alignment wrapText="1"/>
    </xf>
    <xf numFmtId="0" fontId="10" fillId="5" borderId="85" xfId="0" applyFont="1" applyFill="1" applyBorder="1" applyAlignment="1" applyProtection="1">
      <alignment horizontal="center" vertical="center" wrapText="1"/>
      <protection locked="0"/>
    </xf>
    <xf numFmtId="0" fontId="0" fillId="0" borderId="84" xfId="0" applyBorder="1" applyAlignment="1" applyProtection="1">
      <alignment horizontal="center" vertical="center" wrapText="1"/>
      <protection locked="0"/>
    </xf>
    <xf numFmtId="0" fontId="9" fillId="0" borderId="19" xfId="2"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21" xfId="0" applyBorder="1" applyAlignment="1" applyProtection="1">
      <alignment vertical="center" wrapTex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1" fillId="0" borderId="4" xfId="0" applyFont="1" applyBorder="1" applyAlignment="1" applyProtection="1">
      <alignment horizontal="center" vertical="center" wrapText="1"/>
      <protection locked="0"/>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58" fillId="15" borderId="0" xfId="0" applyFont="1" applyFill="1" applyAlignment="1">
      <alignment vertical="top" wrapText="1"/>
    </xf>
    <xf numFmtId="0" fontId="13" fillId="0" borderId="0" xfId="0" applyFont="1" applyAlignment="1">
      <alignment horizontal="center"/>
    </xf>
    <xf numFmtId="0" fontId="0" fillId="0" borderId="0" xfId="0" applyAlignment="1">
      <alignment horizontal="center"/>
    </xf>
    <xf numFmtId="0" fontId="0" fillId="0" borderId="0" xfId="0"/>
    <xf numFmtId="0" fontId="45" fillId="0" borderId="47" xfId="0" applyFont="1" applyBorder="1" applyAlignment="1">
      <alignment horizontal="center" wrapText="1"/>
    </xf>
    <xf numFmtId="0" fontId="3" fillId="8" borderId="0" xfId="0" applyFont="1" applyFill="1" applyAlignment="1">
      <alignment vertical="top" wrapText="1"/>
    </xf>
    <xf numFmtId="0" fontId="58" fillId="8" borderId="0" xfId="0" applyFont="1" applyFill="1" applyAlignment="1">
      <alignment vertical="top" wrapText="1"/>
    </xf>
    <xf numFmtId="0" fontId="10" fillId="6" borderId="36" xfId="0" applyFont="1" applyFill="1" applyBorder="1" applyAlignment="1">
      <alignment horizontal="center" vertical="center" wrapText="1"/>
    </xf>
    <xf numFmtId="0" fontId="10" fillId="6" borderId="40" xfId="0" applyFont="1" applyFill="1" applyBorder="1" applyAlignment="1">
      <alignment horizontal="center" vertical="center" wrapText="1"/>
    </xf>
    <xf numFmtId="0" fontId="10" fillId="6" borderId="39" xfId="0" applyFont="1" applyFill="1" applyBorder="1" applyAlignment="1">
      <alignment horizontal="center" vertical="center" wrapText="1"/>
    </xf>
    <xf numFmtId="0" fontId="27" fillId="6" borderId="36" xfId="0" applyFont="1" applyFill="1" applyBorder="1" applyAlignment="1">
      <alignment horizontal="center" vertical="center" wrapText="1"/>
    </xf>
    <xf numFmtId="0" fontId="27" fillId="6" borderId="40" xfId="0" applyFont="1" applyFill="1" applyBorder="1" applyAlignment="1">
      <alignment horizontal="center" vertical="center" wrapText="1"/>
    </xf>
    <xf numFmtId="0" fontId="27" fillId="6" borderId="39" xfId="0" applyFont="1" applyFill="1" applyBorder="1" applyAlignment="1">
      <alignment horizontal="center" vertical="center" wrapText="1"/>
    </xf>
    <xf numFmtId="3" fontId="17" fillId="6" borderId="36" xfId="0" applyNumberFormat="1" applyFont="1" applyFill="1" applyBorder="1" applyAlignment="1">
      <alignment horizontal="center" vertical="center" wrapText="1"/>
    </xf>
    <xf numFmtId="3" fontId="17" fillId="6" borderId="40" xfId="0" applyNumberFormat="1" applyFont="1" applyFill="1" applyBorder="1" applyAlignment="1">
      <alignment horizontal="center" vertical="center" wrapText="1"/>
    </xf>
    <xf numFmtId="3" fontId="17" fillId="6" borderId="39" xfId="0" applyNumberFormat="1"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4" fillId="0" borderId="0" xfId="0" applyFont="1" applyAlignment="1">
      <alignment horizontal="center"/>
    </xf>
    <xf numFmtId="0" fontId="24" fillId="0" borderId="36" xfId="0" applyFont="1" applyBorder="1" applyAlignment="1">
      <alignment horizontal="center"/>
    </xf>
    <xf numFmtId="0" fontId="24" fillId="0" borderId="39" xfId="0" applyFont="1" applyBorder="1" applyAlignment="1">
      <alignment horizontal="center"/>
    </xf>
    <xf numFmtId="0" fontId="3" fillId="0" borderId="36" xfId="0" applyFont="1" applyBorder="1" applyAlignment="1">
      <alignment horizontal="center" wrapText="1"/>
    </xf>
    <xf numFmtId="0" fontId="3" fillId="0" borderId="39" xfId="0" applyFont="1" applyBorder="1" applyAlignment="1">
      <alignment horizontal="center" wrapText="1"/>
    </xf>
    <xf numFmtId="0" fontId="23" fillId="0" borderId="83" xfId="0" applyFont="1" applyBorder="1" applyAlignment="1">
      <alignment horizontal="center"/>
    </xf>
    <xf numFmtId="0" fontId="23" fillId="0" borderId="37" xfId="0" applyFont="1" applyBorder="1" applyAlignment="1">
      <alignment horizontal="center"/>
    </xf>
    <xf numFmtId="0" fontId="23" fillId="0" borderId="38"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E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DE234-2823-4ED0-9D25-66B86E7211C8}">
  <dimension ref="A1:L51"/>
  <sheetViews>
    <sheetView tabSelected="1" topLeftCell="A15" zoomScale="120" zoomScaleNormal="120" workbookViewId="0">
      <selection activeCell="I6" sqref="I6"/>
    </sheetView>
  </sheetViews>
  <sheetFormatPr baseColWidth="10" defaultColWidth="8.83203125" defaultRowHeight="15" x14ac:dyDescent="0.2"/>
  <cols>
    <col min="1" max="1" width="22.5" customWidth="1"/>
    <col min="2" max="2" width="14" customWidth="1"/>
    <col min="3" max="3" width="16.83203125" customWidth="1"/>
    <col min="4" max="4" width="13.5" customWidth="1"/>
    <col min="5" max="5" width="12.83203125" customWidth="1"/>
    <col min="6" max="6" width="28.33203125" customWidth="1"/>
    <col min="7" max="10" width="16.33203125" customWidth="1"/>
    <col min="11" max="11" width="18.33203125" customWidth="1"/>
    <col min="12" max="12" width="15.5" customWidth="1"/>
    <col min="16" max="16" width="9.1640625" customWidth="1"/>
  </cols>
  <sheetData>
    <row r="1" spans="1:10" ht="16" thickBot="1" x14ac:dyDescent="0.25"/>
    <row r="2" spans="1:10" ht="20" thickTop="1" thickBot="1" x14ac:dyDescent="0.25">
      <c r="A2" s="253" t="s">
        <v>0</v>
      </c>
      <c r="B2" s="254"/>
      <c r="C2" s="254"/>
      <c r="D2" s="254"/>
      <c r="E2" s="254"/>
      <c r="F2" s="254"/>
      <c r="G2" s="254"/>
      <c r="H2" s="254"/>
      <c r="I2" s="254"/>
      <c r="J2" s="255"/>
    </row>
    <row r="3" spans="1:10" ht="41.25" customHeight="1" thickTop="1" thickBot="1" x14ac:dyDescent="0.25">
      <c r="A3" s="256" t="s">
        <v>194</v>
      </c>
      <c r="B3" s="257"/>
      <c r="C3" s="257"/>
      <c r="D3" s="257"/>
      <c r="E3" s="257"/>
      <c r="F3" s="257"/>
      <c r="G3" s="257"/>
      <c r="H3" s="257"/>
      <c r="I3" s="257"/>
      <c r="J3" s="258"/>
    </row>
    <row r="4" spans="1:10" ht="44" thickTop="1" thickBot="1" x14ac:dyDescent="0.25">
      <c r="A4" s="259" t="s">
        <v>1</v>
      </c>
      <c r="B4" s="260"/>
      <c r="C4" s="260"/>
      <c r="D4" s="261"/>
      <c r="E4" s="28"/>
      <c r="F4" s="194" t="s">
        <v>113</v>
      </c>
      <c r="G4" s="23" t="s">
        <v>13</v>
      </c>
      <c r="H4" s="24" t="s">
        <v>14</v>
      </c>
      <c r="I4" s="25" t="s">
        <v>15</v>
      </c>
      <c r="J4" s="26" t="s">
        <v>16</v>
      </c>
    </row>
    <row r="5" spans="1:10" ht="16" x14ac:dyDescent="0.2">
      <c r="A5" s="1" t="s">
        <v>2</v>
      </c>
      <c r="B5" s="262"/>
      <c r="C5" s="263"/>
      <c r="D5" s="264"/>
      <c r="E5" s="27"/>
      <c r="F5" s="195" t="s">
        <v>17</v>
      </c>
      <c r="G5" s="192"/>
      <c r="H5" s="192"/>
      <c r="I5" s="192">
        <v>166000</v>
      </c>
      <c r="J5" s="193"/>
    </row>
    <row r="6" spans="1:10" ht="32" x14ac:dyDescent="0.2">
      <c r="A6" s="2" t="s">
        <v>3</v>
      </c>
      <c r="B6" s="235"/>
      <c r="C6" s="236"/>
      <c r="D6" s="237"/>
      <c r="E6" s="27"/>
      <c r="F6" s="195" t="s">
        <v>186</v>
      </c>
      <c r="G6" s="192"/>
      <c r="H6" s="192"/>
      <c r="I6" s="192"/>
      <c r="J6" s="188"/>
    </row>
    <row r="7" spans="1:10" ht="16" x14ac:dyDescent="0.2">
      <c r="A7" s="2" t="s">
        <v>4</v>
      </c>
      <c r="B7" s="235"/>
      <c r="C7" s="236"/>
      <c r="D7" s="237"/>
      <c r="E7" s="27"/>
      <c r="F7" s="195" t="s">
        <v>143</v>
      </c>
      <c r="G7" s="192"/>
      <c r="H7" s="192"/>
      <c r="I7" s="190"/>
      <c r="J7" s="193"/>
    </row>
    <row r="8" spans="1:10" ht="28" x14ac:dyDescent="0.2">
      <c r="A8" s="3" t="s">
        <v>221</v>
      </c>
      <c r="B8" s="208"/>
      <c r="C8" s="4" t="s">
        <v>5</v>
      </c>
      <c r="D8" s="5"/>
      <c r="E8" s="29"/>
      <c r="F8" s="196" t="s">
        <v>144</v>
      </c>
      <c r="G8" s="192"/>
      <c r="H8" s="192"/>
      <c r="I8" s="192"/>
      <c r="J8" s="188"/>
    </row>
    <row r="9" spans="1:10" ht="26" x14ac:dyDescent="0.2">
      <c r="A9" s="6" t="s">
        <v>6</v>
      </c>
      <c r="B9" s="7"/>
      <c r="C9" s="8"/>
      <c r="D9" s="5"/>
      <c r="E9" s="29"/>
      <c r="F9" s="196" t="s">
        <v>145</v>
      </c>
      <c r="G9" s="192"/>
      <c r="H9" s="192"/>
      <c r="I9" s="192"/>
      <c r="J9" s="188"/>
    </row>
    <row r="10" spans="1:10" ht="32" x14ac:dyDescent="0.2">
      <c r="A10" s="2" t="s">
        <v>7</v>
      </c>
      <c r="B10" s="9"/>
      <c r="C10" s="8"/>
      <c r="D10" s="5"/>
      <c r="E10" s="29"/>
      <c r="F10" s="196" t="s">
        <v>173</v>
      </c>
      <c r="G10" s="192"/>
      <c r="H10" s="192"/>
      <c r="I10" s="192"/>
      <c r="J10" s="193"/>
    </row>
    <row r="11" spans="1:10" ht="32" x14ac:dyDescent="0.2">
      <c r="A11" s="6" t="s">
        <v>8</v>
      </c>
      <c r="B11" s="10"/>
      <c r="C11" s="8"/>
      <c r="D11" s="5"/>
      <c r="E11" s="29"/>
      <c r="F11" s="196" t="s">
        <v>174</v>
      </c>
      <c r="G11" s="192"/>
      <c r="H11" s="192"/>
      <c r="I11" s="192"/>
      <c r="J11" s="193"/>
    </row>
    <row r="12" spans="1:10" ht="16" x14ac:dyDescent="0.2">
      <c r="A12" s="11" t="s">
        <v>9</v>
      </c>
      <c r="B12" s="235"/>
      <c r="C12" s="236"/>
      <c r="D12" s="237"/>
      <c r="E12" s="27"/>
      <c r="F12" s="196" t="s">
        <v>146</v>
      </c>
      <c r="G12" s="186">
        <f>'Benefit Premiums'!M13</f>
        <v>0</v>
      </c>
      <c r="H12" s="186">
        <f>'Benefit Premiums'!M13</f>
        <v>0</v>
      </c>
      <c r="I12" s="186">
        <f>'Benefit Premiums'!M13</f>
        <v>0</v>
      </c>
      <c r="J12" s="187">
        <f>'Benefit Premiums'!M13</f>
        <v>0</v>
      </c>
    </row>
    <row r="13" spans="1:10" ht="17" thickBot="1" x14ac:dyDescent="0.25">
      <c r="A13" s="2" t="s">
        <v>10</v>
      </c>
      <c r="B13" s="235"/>
      <c r="C13" s="236"/>
      <c r="D13" s="237"/>
      <c r="E13" s="27"/>
      <c r="F13" s="197" t="s">
        <v>187</v>
      </c>
      <c r="G13" s="198"/>
      <c r="H13" s="198"/>
      <c r="I13" s="198"/>
      <c r="J13" s="199"/>
    </row>
    <row r="14" spans="1:10" ht="17" thickTop="1" thickBot="1" x14ac:dyDescent="0.25">
      <c r="A14" s="2" t="s">
        <v>11</v>
      </c>
      <c r="B14" s="12"/>
      <c r="C14" s="8"/>
      <c r="D14" s="5"/>
      <c r="E14" s="29"/>
      <c r="F14" s="29"/>
    </row>
    <row r="15" spans="1:10" ht="44" thickTop="1" thickBot="1" x14ac:dyDescent="0.25">
      <c r="A15" s="13" t="s">
        <v>12</v>
      </c>
      <c r="B15" s="250"/>
      <c r="C15" s="251"/>
      <c r="D15" s="252"/>
      <c r="E15" s="27"/>
      <c r="F15" s="194" t="s">
        <v>114</v>
      </c>
      <c r="G15" s="23" t="s">
        <v>13</v>
      </c>
      <c r="H15" s="24" t="s">
        <v>14</v>
      </c>
      <c r="I15" s="25" t="s">
        <v>15</v>
      </c>
      <c r="J15" s="26" t="s">
        <v>16</v>
      </c>
    </row>
    <row r="16" spans="1:10" ht="34" thickTop="1" thickBot="1" x14ac:dyDescent="0.25">
      <c r="A16" s="14"/>
      <c r="B16" s="15"/>
      <c r="C16" s="15"/>
      <c r="D16" s="16"/>
      <c r="E16" s="30"/>
      <c r="F16" s="195" t="s">
        <v>226</v>
      </c>
      <c r="G16" s="205">
        <v>2.5000000000000001E-2</v>
      </c>
      <c r="H16" s="205">
        <v>2.5000000000000001E-2</v>
      </c>
      <c r="I16" s="205">
        <v>2.5000000000000001E-2</v>
      </c>
      <c r="J16" s="206">
        <v>2.5000000000000001E-2</v>
      </c>
    </row>
    <row r="17" spans="1:11" ht="17" thickTop="1" x14ac:dyDescent="0.2">
      <c r="A17" s="242" t="s">
        <v>218</v>
      </c>
      <c r="B17" s="243"/>
      <c r="C17" s="244"/>
      <c r="D17" s="248"/>
      <c r="E17" s="30"/>
      <c r="F17" s="195" t="s">
        <v>147</v>
      </c>
      <c r="G17" s="183">
        <f>'FT Comp Chart &amp; Definitions'!D11</f>
        <v>34600</v>
      </c>
      <c r="H17" s="184">
        <f>'FT Comp Chart &amp; Definitions'!D13</f>
        <v>37400</v>
      </c>
      <c r="I17" s="184">
        <f>'FT Comp Chart &amp; Definitions'!D15</f>
        <v>37400</v>
      </c>
      <c r="J17" s="185">
        <f>'FT Comp Chart &amp; Definitions'!D19+21000</f>
        <v>58400</v>
      </c>
    </row>
    <row r="18" spans="1:11" ht="47.25" customHeight="1" x14ac:dyDescent="0.2">
      <c r="A18" s="245"/>
      <c r="B18" s="246"/>
      <c r="C18" s="247"/>
      <c r="D18" s="249"/>
      <c r="E18" s="30"/>
      <c r="F18" s="195" t="s">
        <v>227</v>
      </c>
      <c r="G18" s="186">
        <f>(G5+G7)*(1+G16)</f>
        <v>0</v>
      </c>
      <c r="H18" s="186">
        <f>(H5+H7)*(1+H16)</f>
        <v>0</v>
      </c>
      <c r="I18" s="186">
        <f>I5*(1+I16)</f>
        <v>170149.99999999997</v>
      </c>
      <c r="J18" s="187">
        <f>(J5+J7)*(1+J16)</f>
        <v>0</v>
      </c>
    </row>
    <row r="19" spans="1:11" ht="32" x14ac:dyDescent="0.2">
      <c r="A19" s="18"/>
      <c r="B19" s="19"/>
      <c r="C19" s="19"/>
      <c r="D19" s="17"/>
      <c r="E19" s="30"/>
      <c r="F19" s="195" t="s">
        <v>185</v>
      </c>
      <c r="G19" s="192"/>
      <c r="H19" s="192"/>
      <c r="I19" s="192"/>
      <c r="J19" s="188"/>
    </row>
    <row r="20" spans="1:11" ht="48.75" customHeight="1" x14ac:dyDescent="0.2">
      <c r="A20" s="238" t="s">
        <v>219</v>
      </c>
      <c r="B20" s="239"/>
      <c r="C20" s="239"/>
      <c r="D20" s="191"/>
      <c r="E20" s="30"/>
      <c r="F20" s="196" t="s">
        <v>228</v>
      </c>
      <c r="G20" s="204"/>
      <c r="H20" s="204"/>
      <c r="I20" s="192"/>
      <c r="J20" s="189"/>
    </row>
    <row r="21" spans="1:11" ht="32" x14ac:dyDescent="0.2">
      <c r="A21" s="209"/>
      <c r="B21" s="210"/>
      <c r="C21" s="210"/>
      <c r="D21" s="211"/>
      <c r="E21" s="30"/>
      <c r="F21" s="196" t="s">
        <v>229</v>
      </c>
      <c r="G21" s="204"/>
      <c r="H21" s="204"/>
      <c r="I21" s="192"/>
      <c r="J21" s="189"/>
    </row>
    <row r="22" spans="1:11" ht="32" x14ac:dyDescent="0.2">
      <c r="A22" s="240" t="s">
        <v>220</v>
      </c>
      <c r="B22" s="241"/>
      <c r="C22" s="241"/>
      <c r="D22" s="191"/>
      <c r="E22" s="30"/>
      <c r="F22" s="196" t="s">
        <v>179</v>
      </c>
      <c r="G22" s="192"/>
      <c r="H22" s="192"/>
      <c r="I22" s="192"/>
      <c r="J22" s="193"/>
    </row>
    <row r="23" spans="1:11" ht="32" x14ac:dyDescent="0.2">
      <c r="A23" s="212"/>
      <c r="B23" s="213"/>
      <c r="C23" s="213"/>
      <c r="D23" s="211"/>
      <c r="E23" s="30"/>
      <c r="F23" s="196" t="s">
        <v>180</v>
      </c>
      <c r="G23" s="192"/>
      <c r="H23" s="192"/>
      <c r="I23" s="192"/>
      <c r="J23" s="193"/>
    </row>
    <row r="24" spans="1:11" ht="17" thickBot="1" x14ac:dyDescent="0.25">
      <c r="A24" s="20"/>
      <c r="B24" s="21"/>
      <c r="C24" s="21"/>
      <c r="D24" s="22"/>
      <c r="E24" s="30"/>
      <c r="F24" s="196" t="s">
        <v>181</v>
      </c>
      <c r="G24" s="186">
        <f>'Benefit Premiums'!M14</f>
        <v>0</v>
      </c>
      <c r="H24" s="186">
        <f>'Benefit Premiums'!M14</f>
        <v>0</v>
      </c>
      <c r="I24" s="186">
        <f>'Benefit Premiums'!M14</f>
        <v>0</v>
      </c>
      <c r="J24" s="187">
        <f>'Benefit Premiums'!M14</f>
        <v>0</v>
      </c>
    </row>
    <row r="25" spans="1:11" ht="18" thickTop="1" thickBot="1" x14ac:dyDescent="0.25">
      <c r="F25" s="197" t="s">
        <v>184</v>
      </c>
      <c r="G25" s="198"/>
      <c r="H25" s="198"/>
      <c r="I25" s="198"/>
      <c r="J25" s="199"/>
    </row>
    <row r="26" spans="1:11" ht="16" thickTop="1" x14ac:dyDescent="0.2">
      <c r="F26" t="s">
        <v>148</v>
      </c>
    </row>
    <row r="28" spans="1:11" ht="16" thickBot="1" x14ac:dyDescent="0.25"/>
    <row r="29" spans="1:11" ht="20" thickTop="1" thickBot="1" x14ac:dyDescent="0.25">
      <c r="A29" s="223" t="s">
        <v>175</v>
      </c>
      <c r="B29" s="224"/>
      <c r="C29" s="224"/>
      <c r="D29" s="224"/>
      <c r="E29" s="224"/>
      <c r="F29" s="224"/>
      <c r="G29" s="224"/>
      <c r="H29" s="224"/>
      <c r="I29" s="224"/>
      <c r="J29" s="224"/>
      <c r="K29" s="225"/>
    </row>
    <row r="30" spans="1:11" ht="31" thickBot="1" x14ac:dyDescent="0.25">
      <c r="A30" s="144" t="s">
        <v>149</v>
      </c>
      <c r="B30" s="145" t="s">
        <v>150</v>
      </c>
      <c r="C30" s="146" t="s">
        <v>151</v>
      </c>
      <c r="D30" s="145" t="s">
        <v>152</v>
      </c>
      <c r="E30" s="145" t="s">
        <v>153</v>
      </c>
      <c r="F30" s="146" t="s">
        <v>154</v>
      </c>
      <c r="G30" s="146" t="s">
        <v>155</v>
      </c>
      <c r="H30" s="146" t="s">
        <v>156</v>
      </c>
      <c r="I30" s="146" t="s">
        <v>157</v>
      </c>
      <c r="J30" s="146" t="s">
        <v>158</v>
      </c>
      <c r="K30" s="147" t="s">
        <v>159</v>
      </c>
    </row>
    <row r="31" spans="1:11" ht="30" x14ac:dyDescent="0.2">
      <c r="A31" s="148" t="s">
        <v>160</v>
      </c>
      <c r="B31" s="149">
        <f>'Entry Form'!G$5</f>
        <v>0</v>
      </c>
      <c r="C31" s="149">
        <f>'Entry Form'!G$7</f>
        <v>0</v>
      </c>
      <c r="D31" s="149">
        <f>IF(('Entry Form'!G$5+'Entry Form'!G$7+'Entry Form'!G$8+'Entry Form'!G$9)&gt;160200,(((('Entry Form'!G$5+'Entry Form'!G$7+'Entry Form'!G$8+'Entry Form'!G$9)-160200)*0.0145)+12255),(('Entry Form'!G$5+'Entry Form'!G$7+'Entry Form'!G$8+'Entry Form'!G$9)*0.0765))</f>
        <v>0</v>
      </c>
      <c r="E31" s="149">
        <f>'Entry Form'!G$6</f>
        <v>0</v>
      </c>
      <c r="F31" s="149">
        <f>IF('Entry Form'!G$8&gt;0,((($B31+$D31+E$31+'Entry Form'!G$9)*1.3)+$J31)*0.18,(($B31+$C31+$D31+$J31)*0.18))</f>
        <v>0</v>
      </c>
      <c r="G31" s="149">
        <f>'Entry Form'!G$10</f>
        <v>0</v>
      </c>
      <c r="H31" s="149">
        <f>'Entry Form'!G$11</f>
        <v>0</v>
      </c>
      <c r="I31" s="149">
        <f>'Entry Form'!G$12</f>
        <v>0</v>
      </c>
      <c r="J31" s="149">
        <f>'Entry Form'!G$13</f>
        <v>0</v>
      </c>
      <c r="K31" s="150">
        <f>(B31+C31+D31+E31+F31+G31+H31+I31+J31)</f>
        <v>0</v>
      </c>
    </row>
    <row r="32" spans="1:11" ht="30" x14ac:dyDescent="0.2">
      <c r="A32" s="151" t="s">
        <v>161</v>
      </c>
      <c r="B32" s="152">
        <f>'Entry Form'!H$5</f>
        <v>0</v>
      </c>
      <c r="C32" s="152">
        <f>'Entry Form'!H$7</f>
        <v>0</v>
      </c>
      <c r="D32" s="149">
        <f>IF(('Entry Form'!H$5+'Entry Form'!H$7+'Entry Form'!H$8+'Entry Form'!H$9)&gt;160200,(((('Entry Form'!H$5+'Entry Form'!H$7+'Entry Form'!H$8+'Entry Form'!H$9)-160200)*0.0145)+12255),(('Entry Form'!H$5+'Entry Form'!H$7+'Entry Form'!H$8+'Entry Form'!H$9)*0.0765))</f>
        <v>0</v>
      </c>
      <c r="E32" s="152">
        <f>'Entry Form'!H$6</f>
        <v>0</v>
      </c>
      <c r="F32" s="152">
        <f>IF('Entry Form'!H$8&gt;0,((($B32+$D32+E$32+'Entry Form'!H$9)*1.3)+$J32)*0.18,(($B32+$C32+$D32+$J32)*0.18))</f>
        <v>0</v>
      </c>
      <c r="G32" s="152">
        <f>'Entry Form'!H$10</f>
        <v>0</v>
      </c>
      <c r="H32" s="152">
        <f>'Entry Form'!H$11</f>
        <v>0</v>
      </c>
      <c r="I32" s="152">
        <f>'Entry Form'!H$12</f>
        <v>0</v>
      </c>
      <c r="J32" s="152">
        <f>'Entry Form'!H$13</f>
        <v>0</v>
      </c>
      <c r="K32" s="153">
        <f>(B32+C32+D32+E32+F32+G32+H32+I32+J32)</f>
        <v>0</v>
      </c>
    </row>
    <row r="33" spans="1:12" ht="45" x14ac:dyDescent="0.2">
      <c r="A33" s="151" t="s">
        <v>162</v>
      </c>
      <c r="B33" s="152">
        <f>'Entry Form'!I$5</f>
        <v>166000</v>
      </c>
      <c r="C33" s="152">
        <f>'Entry Form'!I$7</f>
        <v>0</v>
      </c>
      <c r="D33" s="149">
        <f>IF(('Entry Form'!I$5+'Entry Form'!I$7+'Entry Form'!I$8+'Entry Form'!I$9)&gt;160200,(((('Entry Form'!I$5+'Entry Form'!I$7+'Entry Form'!I$8+'Entry Form'!I$9)-160200)*0.0145)+12255),(('Entry Form'!I$5+'Entry Form'!I$7+'Entry Form'!I$8+'Entry Form'!I$9)*0.0765))</f>
        <v>12339.1</v>
      </c>
      <c r="E33" s="152">
        <f>'Entry Form'!I$6</f>
        <v>0</v>
      </c>
      <c r="F33" s="152">
        <f>IF('Entry Form'!I$8&gt;0,((($B33+$D33+E$33+'Entry Form'!I$9)*1.3)+$J33)*0.18,(($B33+$C33+$D33+$J33)*0.18))</f>
        <v>32101.038</v>
      </c>
      <c r="G33" s="152">
        <f>'Entry Form'!I$10</f>
        <v>0</v>
      </c>
      <c r="H33" s="152">
        <f>'Entry Form'!I$11</f>
        <v>0</v>
      </c>
      <c r="I33" s="152">
        <f>'Entry Form'!I$12</f>
        <v>0</v>
      </c>
      <c r="J33" s="152">
        <f>'Entry Form'!I$13</f>
        <v>0</v>
      </c>
      <c r="K33" s="153">
        <f>(B33+C33+D33+E33+F33+G33+H33+I33+J33)</f>
        <v>210440.13800000001</v>
      </c>
    </row>
    <row r="34" spans="1:12" ht="46" thickBot="1" x14ac:dyDescent="0.25">
      <c r="A34" s="154" t="s">
        <v>163</v>
      </c>
      <c r="B34" s="155">
        <f>'Entry Form'!J$5</f>
        <v>0</v>
      </c>
      <c r="C34" s="156">
        <f>'Entry Form'!J$7</f>
        <v>0</v>
      </c>
      <c r="D34" s="156">
        <f>IF(('Entry Form'!J$5+'Entry Form'!J$7+'Entry Form'!J$8+'Entry Form'!J$9)&gt;160200,(((('Entry Form'!J$5+'Entry Form'!J$7+'Entry Form'!J$8+'Entry Form'!J$9)-160200)*0.0145)+12255),(('Entry Form'!J$5+'Entry Form'!J$7+'Entry Form'!J$8+'Entry Form'!J$9)*0.0765))</f>
        <v>0</v>
      </c>
      <c r="E34" s="156">
        <f>'Entry Form'!J$6</f>
        <v>0</v>
      </c>
      <c r="F34" s="156">
        <f>IF('Entry Form'!J$8&gt;0,((($B34+$D34+E$34+'Entry Form'!J$9)*1.3)+$J34)*0.18,(($B34+$C34+$D34+$J34)*0.18))</f>
        <v>0</v>
      </c>
      <c r="G34" s="156">
        <f>'Entry Form'!J$10</f>
        <v>0</v>
      </c>
      <c r="H34" s="156">
        <f>'Entry Form'!J$11</f>
        <v>0</v>
      </c>
      <c r="I34" s="156">
        <f>'Entry Form'!J$12</f>
        <v>0</v>
      </c>
      <c r="J34" s="156">
        <f>'Entry Form'!J$13</f>
        <v>0</v>
      </c>
      <c r="K34" s="157">
        <f>(B34+C34+D34+E34+F34+G34+H34+I34+J34)</f>
        <v>0</v>
      </c>
    </row>
    <row r="35" spans="1:12" ht="16" thickBot="1" x14ac:dyDescent="0.25">
      <c r="A35" s="158" t="s">
        <v>164</v>
      </c>
      <c r="B35" s="159"/>
      <c r="C35" s="159"/>
      <c r="D35" s="159"/>
      <c r="E35" s="159"/>
      <c r="F35" s="159"/>
      <c r="G35" s="159"/>
      <c r="H35" s="159"/>
      <c r="I35" s="159"/>
      <c r="J35" s="159"/>
      <c r="K35" s="160"/>
    </row>
    <row r="36" spans="1:12" ht="16" x14ac:dyDescent="0.2">
      <c r="A36" s="161" t="s">
        <v>165</v>
      </c>
      <c r="B36" s="159"/>
      <c r="C36" s="159"/>
      <c r="D36" s="159"/>
      <c r="E36" s="159"/>
      <c r="F36" s="159"/>
      <c r="G36" s="159"/>
      <c r="H36" s="159"/>
      <c r="I36" s="159"/>
      <c r="J36" s="159"/>
      <c r="K36" s="160"/>
    </row>
    <row r="37" spans="1:12" ht="17" thickBot="1" x14ac:dyDescent="0.25">
      <c r="A37" s="162" t="s">
        <v>166</v>
      </c>
      <c r="B37" s="163"/>
      <c r="C37" s="163"/>
      <c r="D37" s="163"/>
      <c r="E37" s="163"/>
      <c r="F37" s="163"/>
      <c r="G37" s="163"/>
      <c r="H37" s="163"/>
      <c r="I37" s="163"/>
      <c r="J37" s="163"/>
      <c r="K37" s="164"/>
    </row>
    <row r="38" spans="1:12" ht="16" thickTop="1" x14ac:dyDescent="0.2"/>
    <row r="39" spans="1:12" ht="16" thickBot="1" x14ac:dyDescent="0.25"/>
    <row r="40" spans="1:12" ht="20" thickTop="1" thickBot="1" x14ac:dyDescent="0.25">
      <c r="A40" s="232" t="s">
        <v>176</v>
      </c>
      <c r="B40" s="233"/>
      <c r="C40" s="233"/>
      <c r="D40" s="233"/>
      <c r="E40" s="233"/>
      <c r="F40" s="233"/>
      <c r="G40" s="233"/>
      <c r="H40" s="233"/>
      <c r="I40" s="233"/>
      <c r="J40" s="233"/>
      <c r="K40" s="234"/>
      <c r="L40" s="216"/>
    </row>
    <row r="41" spans="1:12" ht="17" thickTop="1" thickBot="1" x14ac:dyDescent="0.25">
      <c r="A41" s="226" t="s">
        <v>149</v>
      </c>
      <c r="B41" s="228" t="s">
        <v>167</v>
      </c>
      <c r="C41" s="229"/>
      <c r="D41" s="230" t="s">
        <v>152</v>
      </c>
      <c r="E41" s="230" t="s">
        <v>153</v>
      </c>
      <c r="F41" s="230" t="s">
        <v>154</v>
      </c>
      <c r="G41" s="230" t="s">
        <v>155</v>
      </c>
      <c r="H41" s="230" t="s">
        <v>156</v>
      </c>
      <c r="I41" s="230" t="s">
        <v>157</v>
      </c>
      <c r="J41" s="230" t="s">
        <v>158</v>
      </c>
      <c r="K41" s="221" t="s">
        <v>159</v>
      </c>
    </row>
    <row r="42" spans="1:12" ht="28" x14ac:dyDescent="0.2">
      <c r="A42" s="227"/>
      <c r="B42" s="165" t="s">
        <v>177</v>
      </c>
      <c r="C42" s="166" t="s">
        <v>178</v>
      </c>
      <c r="D42" s="231"/>
      <c r="E42" s="231"/>
      <c r="F42" s="231"/>
      <c r="G42" s="231"/>
      <c r="H42" s="231"/>
      <c r="I42" s="231"/>
      <c r="J42" s="231"/>
      <c r="K42" s="222"/>
    </row>
    <row r="43" spans="1:12" ht="30" x14ac:dyDescent="0.2">
      <c r="A43" s="167" t="s">
        <v>168</v>
      </c>
      <c r="B43" s="168">
        <f>G18</f>
        <v>0</v>
      </c>
      <c r="C43" s="169">
        <f>G$17</f>
        <v>34600</v>
      </c>
      <c r="D43" s="170">
        <f>IF(B43&gt;C43,(IF((B43+G$19+G$20+G$21)&gt;176100,((((B43+G$20+G$21)-176100)*0.0145)+12898),((B43+G$20+G$21)*0.0765))),(IF((C43+G$20+G$21)&gt;176100,((((C43+G$20+G$21)-176100)*0.0145)+12898),((C43+G$20+G$21)*0.0765))))</f>
        <v>2646.9</v>
      </c>
      <c r="E43" s="170">
        <f>G$19</f>
        <v>0</v>
      </c>
      <c r="F43" s="170">
        <f>IF(B43&gt;C43,(IF(G$20&gt;0,((($B43+$D43+$E43+G19+G$21)*1.3)+$J43)*0.18,(($B43+$D43+$J43)*0.18))),(IF(G$19&gt;0,((($C43+$D43+$E43+G19+G$21)*1.3)+$J43)*0.18,(($C43+$D43+$J43)*0.18))))</f>
        <v>6704.442</v>
      </c>
      <c r="G43" s="170">
        <f>G$22</f>
        <v>0</v>
      </c>
      <c r="H43" s="170">
        <f>G$23</f>
        <v>0</v>
      </c>
      <c r="I43" s="181">
        <f>G$24</f>
        <v>0</v>
      </c>
      <c r="J43" s="170">
        <f>G$25</f>
        <v>0</v>
      </c>
      <c r="K43" s="171">
        <f>IF(B43&gt;C43,(B43+D43+E43+F43+G43+H43+I43+J43),(C43+D43+E43+F43+G43+H43+I43+J43))</f>
        <v>43951.342000000004</v>
      </c>
    </row>
    <row r="44" spans="1:12" ht="30" x14ac:dyDescent="0.2">
      <c r="A44" s="167" t="s">
        <v>169</v>
      </c>
      <c r="B44" s="168">
        <f>H18</f>
        <v>0</v>
      </c>
      <c r="C44" s="169">
        <f>H$17</f>
        <v>37400</v>
      </c>
      <c r="D44" s="170">
        <f>IF(B44&gt;C44,(IF((B44+H$20+H$21)&gt;176100,((((B44+H$20+H$21)-176100)*0.0145)+12898),((B44+H$20+H$21)*0.0765))),(IF((C44+H$20+H$21)&gt;176100,((((C44+H$20+H$21)-176100)*0.0145)+12898),((C44+H$20+H$21)*0.0765))))</f>
        <v>2861.1</v>
      </c>
      <c r="E44" s="170">
        <f>H$19</f>
        <v>0</v>
      </c>
      <c r="F44" s="170">
        <f>IF(B44&gt;C44,(IF(H$20&gt;0,((($B44+$D44+$E44+H19+H$21)*1.3)+$J44)*0.18,(($B44+$D44+$J44)*0.18))),(IF(H$19&gt;0,((($C44+$D44+$E44+H19+H$21)*1.3)+$J44)*0.18,(($C44+$D44+$J44)*0.18))))</f>
        <v>7246.9979999999996</v>
      </c>
      <c r="G44" s="170">
        <f>H$22</f>
        <v>0</v>
      </c>
      <c r="H44" s="170">
        <f>H$23</f>
        <v>0</v>
      </c>
      <c r="I44" s="181">
        <f>H$24</f>
        <v>0</v>
      </c>
      <c r="J44" s="170">
        <f>H$25</f>
        <v>0</v>
      </c>
      <c r="K44" s="220">
        <f>IF(B44&gt;C44,(B44+D44+E44+F44+G44+H44+I44+J44),(C44+D44+E44+F44+G44+H44+I44+J44))</f>
        <v>47508.097999999998</v>
      </c>
    </row>
    <row r="45" spans="1:12" ht="45" x14ac:dyDescent="0.2">
      <c r="A45" s="167" t="s">
        <v>170</v>
      </c>
      <c r="B45" s="168">
        <f>I18</f>
        <v>170149.99999999997</v>
      </c>
      <c r="C45" s="169">
        <f>I$17</f>
        <v>37400</v>
      </c>
      <c r="D45" s="170">
        <f>IF(B45&gt;C45,(IF((B45+I$20+I$21)&gt;176100,((((B45+I19+I$20+I$21)-176100)*0.0145)+12898),((B45+I$20+I$21)*0.0765))),(IF((C45+I$20+I$21)&gt;176100,((((C45+I$20+I$21)-176100)*0.0145)+12898),((C45+I$20+I$21)*0.0765))))</f>
        <v>13016.474999999997</v>
      </c>
      <c r="E45" s="170">
        <f>I$19</f>
        <v>0</v>
      </c>
      <c r="F45" s="170">
        <f>IF(B45&gt;C45,(IF(I$20&gt;0,((($B45+$D45+$E45+I$21)*1.3)+$J45)*0.18,(($B45+$D45+E45+I21+$J45)*0.18))),(IF(I$19&gt;0,((($C45+$D45+$E45+I$21)*1.3)+$J45)*0.18,(($C45+$D45+E45+I21+$J45)*0.18))))</f>
        <v>32969.965499999991</v>
      </c>
      <c r="G45" s="170">
        <f>I$22</f>
        <v>0</v>
      </c>
      <c r="H45" s="170">
        <f>I$23</f>
        <v>0</v>
      </c>
      <c r="I45" s="181">
        <f>I$24</f>
        <v>0</v>
      </c>
      <c r="J45" s="170">
        <f>I$25</f>
        <v>0</v>
      </c>
      <c r="K45" s="171">
        <f>IF(B45&gt;C45,(B45+D45+E45+F45+G45+H45+I45+J45),(C45+D45+E45+F45+G45+H45+I45+J45))</f>
        <v>216136.44049999997</v>
      </c>
    </row>
    <row r="46" spans="1:12" ht="46" thickBot="1" x14ac:dyDescent="0.25">
      <c r="A46" s="172" t="s">
        <v>171</v>
      </c>
      <c r="B46" s="173">
        <f>J18</f>
        <v>0</v>
      </c>
      <c r="C46" s="174">
        <f>J$17</f>
        <v>58400</v>
      </c>
      <c r="D46" s="175">
        <f>IF(B46&gt;C46,(IF((B46+J$20+J$21)&gt;176100,((((B46+J$20+J$21)-176100)*0.0145)+12898),((B46+J$20+J$21)*0.0765))),(IF((C46+J$20+J$21)&gt;176100,((((C46+J$20+J$21)-176100)*0.0145)+12898),((C46+J$20+J$21)*0.0765))))</f>
        <v>4467.6000000000004</v>
      </c>
      <c r="E46" s="175">
        <f>J$19</f>
        <v>0</v>
      </c>
      <c r="F46" s="175">
        <f>IF(B46&gt;C46,(IF(J$20&gt;0,((($B46+$D46+$E46+J$21)*1.3)+$J46)*0.18,(($B46+$D46+$J46)*0.18))),(IF(J$19&gt;0,((($C46+$D46+$E46+J$21)*1.3)+$J46)*0.18,(($C46+$D46+$J46)*0.18))))</f>
        <v>11316.168</v>
      </c>
      <c r="G46" s="175">
        <f>J$22</f>
        <v>0</v>
      </c>
      <c r="H46" s="175">
        <f>J$23</f>
        <v>0</v>
      </c>
      <c r="I46" s="182">
        <f>J$24</f>
        <v>0</v>
      </c>
      <c r="J46" s="175">
        <f>J$25</f>
        <v>0</v>
      </c>
      <c r="K46" s="176">
        <f>IF(B46&gt;C46,(B46+D46+E46+F46+G46+H46+I46+J46),(C46+D46+E46+F46+G46+H46+I46+J46))</f>
        <v>74183.767999999996</v>
      </c>
    </row>
    <row r="47" spans="1:12" ht="16" thickBot="1" x14ac:dyDescent="0.25">
      <c r="A47" s="177" t="s">
        <v>172</v>
      </c>
      <c r="B47" s="178"/>
      <c r="C47" s="178"/>
      <c r="D47" s="178"/>
      <c r="E47" s="178"/>
      <c r="F47" s="178"/>
      <c r="G47" s="178"/>
      <c r="H47" s="178"/>
      <c r="I47" s="178"/>
      <c r="J47" s="178"/>
      <c r="K47" s="179"/>
      <c r="L47" s="218"/>
    </row>
    <row r="48" spans="1:12" ht="18" x14ac:dyDescent="0.2">
      <c r="A48" s="161" t="s">
        <v>165</v>
      </c>
      <c r="B48" s="159"/>
      <c r="C48" s="159"/>
      <c r="D48" s="159"/>
      <c r="E48" s="159"/>
      <c r="F48" s="159"/>
      <c r="G48" s="159"/>
      <c r="H48" s="159"/>
      <c r="I48" s="159"/>
      <c r="J48" s="159"/>
      <c r="K48" s="160"/>
      <c r="L48" s="217"/>
    </row>
    <row r="49" spans="1:12" ht="19" thickBot="1" x14ac:dyDescent="0.25">
      <c r="A49" s="162" t="s">
        <v>166</v>
      </c>
      <c r="B49" s="163"/>
      <c r="C49" s="163"/>
      <c r="D49" s="163"/>
      <c r="E49" s="163"/>
      <c r="F49" s="163"/>
      <c r="G49" s="163"/>
      <c r="H49" s="163"/>
      <c r="I49" s="163"/>
      <c r="J49" s="163"/>
      <c r="K49" s="164"/>
      <c r="L49" s="217"/>
    </row>
    <row r="50" spans="1:12" ht="16" thickTop="1" x14ac:dyDescent="0.2"/>
    <row r="51" spans="1:12" ht="16" x14ac:dyDescent="0.2">
      <c r="E51" s="219"/>
    </row>
  </sheetData>
  <sheetProtection algorithmName="SHA-512" hashValue="KioMFG9mgiMxpHbaH9PW0JaGCEhKcl3gP7+3yf2wXs/ylanFmMneLyc2l1Sz5Pn5ji7zqAilX/C3tS9C+kxgvQ==" saltValue="p2YupHfIS8tqFrH7zu0hwQ==" spinCount="100000" sheet="1" selectLockedCells="1"/>
  <mergeCells count="25">
    <mergeCell ref="A2:J2"/>
    <mergeCell ref="A3:J3"/>
    <mergeCell ref="A4:D4"/>
    <mergeCell ref="B5:D5"/>
    <mergeCell ref="B6:D6"/>
    <mergeCell ref="B7:D7"/>
    <mergeCell ref="A20:C20"/>
    <mergeCell ref="A22:C22"/>
    <mergeCell ref="I41:I42"/>
    <mergeCell ref="J41:J42"/>
    <mergeCell ref="A17:C18"/>
    <mergeCell ref="D17:D18"/>
    <mergeCell ref="B12:D12"/>
    <mergeCell ref="B13:D13"/>
    <mergeCell ref="B15:D15"/>
    <mergeCell ref="K41:K42"/>
    <mergeCell ref="A29:K29"/>
    <mergeCell ref="A41:A42"/>
    <mergeCell ref="B41:C41"/>
    <mergeCell ref="D41:D42"/>
    <mergeCell ref="E41:E42"/>
    <mergeCell ref="F41:F42"/>
    <mergeCell ref="G41:G42"/>
    <mergeCell ref="H41:H42"/>
    <mergeCell ref="A40:K40"/>
  </mergeCells>
  <phoneticPr fontId="18" type="noConversion"/>
  <pageMargins left="0.7" right="0.7" top="0.75" bottom="0.75" header="0.3" footer="0.3"/>
  <ignoredErrors>
    <ignoredError sqref="I1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A4E6-749C-45AF-BFA9-37672D6EAFDA}">
  <dimension ref="A1:Q70"/>
  <sheetViews>
    <sheetView topLeftCell="B2" workbookViewId="0">
      <selection activeCell="L14" sqref="L14"/>
    </sheetView>
  </sheetViews>
  <sheetFormatPr baseColWidth="10" defaultColWidth="8.83203125" defaultRowHeight="15" x14ac:dyDescent="0.2"/>
  <cols>
    <col min="1" max="1" width="36.5" customWidth="1"/>
    <col min="2" max="2" width="14.1640625" customWidth="1"/>
    <col min="3" max="4" width="14.5" customWidth="1"/>
    <col min="5" max="5" width="14.6640625" customWidth="1"/>
    <col min="6" max="6" width="17.1640625" customWidth="1"/>
    <col min="8" max="8" width="7.83203125" customWidth="1"/>
    <col min="9" max="9" width="11.5" customWidth="1"/>
    <col min="10" max="10" width="11.6640625" customWidth="1"/>
    <col min="11" max="11" width="11.83203125" customWidth="1"/>
    <col min="12" max="12" width="16.1640625" customWidth="1"/>
    <col min="13" max="13" width="13.6640625" customWidth="1"/>
  </cols>
  <sheetData>
    <row r="1" spans="1:17" ht="16" x14ac:dyDescent="0.2">
      <c r="A1" s="266" t="s">
        <v>115</v>
      </c>
      <c r="B1" s="266"/>
      <c r="C1" s="266"/>
      <c r="D1" s="266"/>
      <c r="E1" s="266"/>
      <c r="F1" s="266"/>
      <c r="G1" s="266"/>
      <c r="H1" s="267"/>
      <c r="I1" s="267"/>
      <c r="J1" s="267"/>
      <c r="K1" s="267"/>
      <c r="L1" s="267"/>
      <c r="M1" s="267"/>
      <c r="N1" s="267"/>
      <c r="O1" s="267"/>
      <c r="P1" s="267"/>
      <c r="Q1" s="267"/>
    </row>
    <row r="2" spans="1:17" ht="16" x14ac:dyDescent="0.2">
      <c r="A2" s="266" t="s">
        <v>197</v>
      </c>
      <c r="B2" s="266"/>
      <c r="C2" s="266"/>
      <c r="D2" s="266"/>
      <c r="E2" s="266"/>
      <c r="F2" s="268"/>
      <c r="G2" s="268"/>
      <c r="H2" s="268"/>
      <c r="I2" s="268"/>
      <c r="J2" s="268"/>
      <c r="K2" s="268"/>
      <c r="L2" s="268"/>
      <c r="M2" s="268"/>
      <c r="N2" s="268"/>
      <c r="O2" s="268"/>
      <c r="P2" s="268"/>
      <c r="Q2" s="268"/>
    </row>
    <row r="4" spans="1:17" ht="16" x14ac:dyDescent="0.2">
      <c r="A4" s="94" t="s">
        <v>116</v>
      </c>
      <c r="B4" s="93"/>
      <c r="C4" s="93"/>
      <c r="D4" s="93"/>
      <c r="E4" s="93"/>
    </row>
    <row r="5" spans="1:17" ht="18.75" customHeight="1" x14ac:dyDescent="0.2">
      <c r="A5" s="95" t="s">
        <v>117</v>
      </c>
      <c r="B5" s="94"/>
      <c r="C5" s="94"/>
      <c r="D5" s="94"/>
      <c r="E5" s="94"/>
      <c r="F5" s="96"/>
      <c r="G5" s="96"/>
    </row>
    <row r="6" spans="1:17" ht="16" x14ac:dyDescent="0.2">
      <c r="A6" s="95" t="s">
        <v>118</v>
      </c>
    </row>
    <row r="7" spans="1:17" ht="16" x14ac:dyDescent="0.2">
      <c r="A7" s="95"/>
    </row>
    <row r="8" spans="1:17" ht="16" x14ac:dyDescent="0.2">
      <c r="A8" s="94" t="s">
        <v>119</v>
      </c>
    </row>
    <row r="9" spans="1:17" ht="16" x14ac:dyDescent="0.2">
      <c r="A9" s="95" t="s">
        <v>120</v>
      </c>
      <c r="E9" s="97"/>
      <c r="F9" s="97"/>
      <c r="G9" s="97"/>
      <c r="H9" s="97"/>
      <c r="I9" s="97"/>
      <c r="J9" s="97"/>
      <c r="K9" s="97"/>
      <c r="L9" s="97"/>
      <c r="M9" s="97"/>
      <c r="N9" s="97"/>
      <c r="O9" s="97"/>
      <c r="P9" s="97"/>
      <c r="Q9" s="97"/>
    </row>
    <row r="10" spans="1:17" ht="16" x14ac:dyDescent="0.2">
      <c r="A10" s="207" t="s">
        <v>193</v>
      </c>
      <c r="B10" s="123"/>
      <c r="C10" s="123"/>
      <c r="D10" s="123"/>
      <c r="E10" s="123"/>
      <c r="F10" s="123"/>
      <c r="G10" s="123"/>
      <c r="H10" s="123"/>
      <c r="I10" s="123"/>
    </row>
    <row r="11" spans="1:17" ht="16" x14ac:dyDescent="0.2">
      <c r="A11" s="95"/>
      <c r="H11" s="269" t="s">
        <v>121</v>
      </c>
      <c r="I11" s="269"/>
      <c r="J11" s="269"/>
      <c r="K11" s="269"/>
      <c r="L11" s="269"/>
      <c r="M11" s="269"/>
    </row>
    <row r="12" spans="1:17" ht="46.5" customHeight="1" thickBot="1" x14ac:dyDescent="0.25">
      <c r="A12" s="98" t="s">
        <v>122</v>
      </c>
      <c r="B12" s="99" t="s">
        <v>123</v>
      </c>
      <c r="C12" s="100" t="s">
        <v>124</v>
      </c>
      <c r="D12" s="99" t="s">
        <v>195</v>
      </c>
      <c r="E12" s="101" t="s">
        <v>196</v>
      </c>
      <c r="H12" s="102"/>
      <c r="I12" s="103" t="s">
        <v>125</v>
      </c>
      <c r="J12" s="104" t="s">
        <v>126</v>
      </c>
      <c r="K12" s="105" t="s">
        <v>127</v>
      </c>
      <c r="L12" s="214" t="s">
        <v>224</v>
      </c>
      <c r="M12" s="106" t="s">
        <v>128</v>
      </c>
    </row>
    <row r="13" spans="1:17" ht="17" thickBot="1" x14ac:dyDescent="0.25">
      <c r="A13" s="107"/>
      <c r="B13" s="108"/>
      <c r="C13" s="109"/>
      <c r="D13" s="108"/>
      <c r="E13" s="110"/>
      <c r="H13" s="106">
        <v>2024</v>
      </c>
      <c r="I13" s="111"/>
      <c r="J13" s="111"/>
      <c r="K13" s="112"/>
      <c r="L13" s="112"/>
      <c r="M13" s="113">
        <f>I13+J13+K13+L13</f>
        <v>0</v>
      </c>
    </row>
    <row r="14" spans="1:17" ht="15.75" customHeight="1" thickBot="1" x14ac:dyDescent="0.25">
      <c r="A14" s="114" t="s">
        <v>129</v>
      </c>
      <c r="B14" s="108"/>
      <c r="C14" s="109"/>
      <c r="D14" s="108"/>
      <c r="E14" s="108"/>
      <c r="H14" s="106">
        <v>2025</v>
      </c>
      <c r="I14" s="115"/>
      <c r="J14" s="115"/>
      <c r="K14" s="116"/>
      <c r="L14" s="116"/>
      <c r="M14" s="117">
        <f>I14+J14+K14+L14</f>
        <v>0</v>
      </c>
    </row>
    <row r="15" spans="1:17" ht="15.75" customHeight="1" thickBot="1" x14ac:dyDescent="0.25">
      <c r="A15" s="107" t="s">
        <v>130</v>
      </c>
      <c r="B15" s="108">
        <v>18.5</v>
      </c>
      <c r="C15" s="109">
        <f>B15*12</f>
        <v>222</v>
      </c>
      <c r="D15" s="108">
        <v>18.5</v>
      </c>
      <c r="E15" s="110">
        <f>D15*12</f>
        <v>222</v>
      </c>
      <c r="J15" s="118"/>
    </row>
    <row r="16" spans="1:17" ht="15.75" customHeight="1" thickBot="1" x14ac:dyDescent="0.25">
      <c r="A16" s="107" t="s">
        <v>131</v>
      </c>
      <c r="B16" s="108">
        <v>4.13</v>
      </c>
      <c r="C16" s="109">
        <f>B16*12</f>
        <v>49.56</v>
      </c>
      <c r="D16" s="108">
        <v>4.13</v>
      </c>
      <c r="E16" s="110">
        <f>D16*12</f>
        <v>49.56</v>
      </c>
    </row>
    <row r="17" spans="1:17" ht="15.75" customHeight="1" thickBot="1" x14ac:dyDescent="0.25">
      <c r="A17" s="107"/>
      <c r="B17" s="108"/>
      <c r="C17" s="108"/>
      <c r="D17" s="108"/>
      <c r="E17" s="108"/>
    </row>
    <row r="18" spans="1:17" ht="15.75" customHeight="1" thickBot="1" x14ac:dyDescent="0.25">
      <c r="A18" s="119" t="s">
        <v>132</v>
      </c>
      <c r="B18" s="108"/>
      <c r="C18" s="108"/>
      <c r="D18" s="108"/>
      <c r="E18" s="108"/>
      <c r="H18" s="120"/>
      <c r="I18" s="120"/>
      <c r="J18" s="120"/>
      <c r="K18" s="120"/>
      <c r="L18" s="120"/>
      <c r="M18" s="120"/>
    </row>
    <row r="19" spans="1:17" ht="17" thickBot="1" x14ac:dyDescent="0.25">
      <c r="A19" s="121" t="s">
        <v>198</v>
      </c>
      <c r="B19" s="122"/>
      <c r="C19" s="122"/>
      <c r="D19" s="122"/>
      <c r="E19" s="122"/>
      <c r="F19" s="123"/>
      <c r="G19" s="123"/>
      <c r="H19" s="270" t="s">
        <v>133</v>
      </c>
      <c r="I19" s="270"/>
      <c r="J19" s="270"/>
      <c r="K19" s="270"/>
      <c r="L19" s="270"/>
      <c r="M19" s="270"/>
      <c r="N19" s="270"/>
      <c r="O19" s="270"/>
      <c r="P19" s="270"/>
      <c r="Q19" s="270"/>
    </row>
    <row r="20" spans="1:17" ht="15.75" customHeight="1" thickBot="1" x14ac:dyDescent="0.25">
      <c r="A20" s="107" t="s">
        <v>134</v>
      </c>
      <c r="B20" s="124">
        <v>54</v>
      </c>
      <c r="C20" s="125">
        <f>B20*12</f>
        <v>648</v>
      </c>
      <c r="D20" s="124">
        <v>56</v>
      </c>
      <c r="E20" s="126">
        <f>D20*12</f>
        <v>672</v>
      </c>
      <c r="H20" s="270"/>
      <c r="I20" s="270"/>
      <c r="J20" s="270"/>
      <c r="K20" s="270"/>
      <c r="L20" s="270"/>
      <c r="M20" s="270"/>
      <c r="N20" s="270"/>
      <c r="O20" s="270"/>
      <c r="P20" s="270"/>
      <c r="Q20" s="270"/>
    </row>
    <row r="21" spans="1:17" ht="15.75" customHeight="1" thickBot="1" x14ac:dyDescent="0.25">
      <c r="A21" s="107" t="s">
        <v>135</v>
      </c>
      <c r="B21" s="108">
        <v>108</v>
      </c>
      <c r="C21" s="109">
        <f>B21*12</f>
        <v>1296</v>
      </c>
      <c r="D21" s="108">
        <v>112</v>
      </c>
      <c r="E21" s="110">
        <f>D21*12</f>
        <v>1344</v>
      </c>
      <c r="H21" s="270"/>
      <c r="I21" s="270"/>
      <c r="J21" s="270"/>
      <c r="K21" s="270"/>
      <c r="L21" s="270"/>
      <c r="M21" s="270"/>
      <c r="N21" s="270"/>
      <c r="O21" s="270"/>
      <c r="P21" s="270"/>
      <c r="Q21" s="270"/>
    </row>
    <row r="22" spans="1:17" ht="15.75" customHeight="1" thickBot="1" x14ac:dyDescent="0.25">
      <c r="A22" s="107" t="s">
        <v>136</v>
      </c>
      <c r="B22" s="108">
        <v>97</v>
      </c>
      <c r="C22" s="109">
        <f>B22*12</f>
        <v>1164</v>
      </c>
      <c r="D22" s="108">
        <v>101</v>
      </c>
      <c r="E22" s="110">
        <f>D22*12</f>
        <v>1212</v>
      </c>
    </row>
    <row r="23" spans="1:17" ht="15.75" customHeight="1" thickBot="1" x14ac:dyDescent="0.25">
      <c r="A23" s="107" t="s">
        <v>137</v>
      </c>
      <c r="B23" s="108">
        <v>162</v>
      </c>
      <c r="C23" s="109">
        <f>B23*12</f>
        <v>1944</v>
      </c>
      <c r="D23" s="108">
        <v>168</v>
      </c>
      <c r="E23" s="110">
        <f>D23*12</f>
        <v>2016</v>
      </c>
      <c r="J23" s="120"/>
      <c r="K23" s="120"/>
      <c r="L23" s="120"/>
    </row>
    <row r="24" spans="1:17" ht="17" thickBot="1" x14ac:dyDescent="0.25">
      <c r="A24" s="127" t="s">
        <v>138</v>
      </c>
      <c r="B24" s="128"/>
      <c r="C24" s="128"/>
      <c r="D24" s="128"/>
      <c r="E24" s="128"/>
    </row>
    <row r="25" spans="1:17" ht="15.75" customHeight="1" thickBot="1" x14ac:dyDescent="0.25">
      <c r="A25" s="107" t="s">
        <v>134</v>
      </c>
      <c r="B25" s="129">
        <v>65</v>
      </c>
      <c r="C25" s="130">
        <f>B25*12</f>
        <v>780</v>
      </c>
      <c r="D25" s="124">
        <v>67</v>
      </c>
      <c r="E25" s="126">
        <f>D25*12</f>
        <v>804</v>
      </c>
      <c r="H25" s="120"/>
      <c r="I25" s="120"/>
      <c r="J25" s="120"/>
      <c r="K25" s="120"/>
      <c r="L25" s="120"/>
      <c r="M25" s="120"/>
    </row>
    <row r="26" spans="1:17" ht="15.75" customHeight="1" thickBot="1" x14ac:dyDescent="0.25">
      <c r="A26" s="107" t="s">
        <v>135</v>
      </c>
      <c r="B26" s="129">
        <v>130</v>
      </c>
      <c r="C26" s="130">
        <f>B26*12</f>
        <v>1560</v>
      </c>
      <c r="D26" s="108">
        <v>134</v>
      </c>
      <c r="E26" s="110">
        <f>D26*12</f>
        <v>1608</v>
      </c>
      <c r="H26" s="120"/>
      <c r="I26" s="120"/>
      <c r="J26" s="120"/>
      <c r="K26" s="120"/>
      <c r="L26" s="120"/>
      <c r="M26" s="120"/>
    </row>
    <row r="27" spans="1:17" ht="15.75" customHeight="1" thickBot="1" x14ac:dyDescent="0.25">
      <c r="A27" s="107" t="s">
        <v>136</v>
      </c>
      <c r="B27" s="129">
        <v>117</v>
      </c>
      <c r="C27" s="130">
        <f>B27*12</f>
        <v>1404</v>
      </c>
      <c r="D27" s="108">
        <v>121</v>
      </c>
      <c r="E27" s="110">
        <f>D27*12</f>
        <v>1452</v>
      </c>
    </row>
    <row r="28" spans="1:17" ht="15.75" customHeight="1" thickBot="1" x14ac:dyDescent="0.25">
      <c r="A28" s="107" t="s">
        <v>137</v>
      </c>
      <c r="B28" s="129">
        <v>195</v>
      </c>
      <c r="C28" s="130">
        <f>B28*12</f>
        <v>2340</v>
      </c>
      <c r="D28" s="108">
        <v>201</v>
      </c>
      <c r="E28" s="110">
        <f>D28*12</f>
        <v>2412</v>
      </c>
      <c r="J28" s="120"/>
      <c r="K28" s="120"/>
      <c r="L28" s="120"/>
    </row>
    <row r="29" spans="1:17" ht="17" thickBot="1" x14ac:dyDescent="0.25">
      <c r="A29" s="131" t="s">
        <v>139</v>
      </c>
      <c r="B29" s="59"/>
      <c r="C29" s="59"/>
      <c r="D29" s="59"/>
      <c r="E29" s="59"/>
    </row>
    <row r="30" spans="1:17" ht="15.75" customHeight="1" thickBot="1" x14ac:dyDescent="0.25">
      <c r="A30" s="107" t="s">
        <v>134</v>
      </c>
      <c r="B30" s="129">
        <v>100</v>
      </c>
      <c r="C30" s="130">
        <f>B30*12</f>
        <v>1200</v>
      </c>
      <c r="D30" s="124">
        <v>103</v>
      </c>
      <c r="E30" s="126">
        <f>D30*12</f>
        <v>1236</v>
      </c>
      <c r="H30" s="120"/>
      <c r="I30" s="120"/>
      <c r="J30" s="120"/>
      <c r="K30" s="120"/>
      <c r="L30" s="120"/>
      <c r="M30" s="120"/>
    </row>
    <row r="31" spans="1:17" ht="15.75" customHeight="1" thickBot="1" x14ac:dyDescent="0.25">
      <c r="A31" s="107" t="s">
        <v>135</v>
      </c>
      <c r="B31" s="129">
        <v>200</v>
      </c>
      <c r="C31" s="130">
        <f>B31*12</f>
        <v>2400</v>
      </c>
      <c r="D31" s="108">
        <v>206</v>
      </c>
      <c r="E31" s="110">
        <f>D31*12</f>
        <v>2472</v>
      </c>
      <c r="H31" s="120"/>
      <c r="I31" s="120"/>
      <c r="J31" s="120"/>
      <c r="K31" s="120"/>
      <c r="L31" s="120"/>
      <c r="M31" s="120"/>
    </row>
    <row r="32" spans="1:17" ht="15.75" customHeight="1" thickBot="1" x14ac:dyDescent="0.25">
      <c r="A32" s="107" t="s">
        <v>136</v>
      </c>
      <c r="B32" s="129">
        <v>180</v>
      </c>
      <c r="C32" s="130">
        <f>B32*12</f>
        <v>2160</v>
      </c>
      <c r="D32" s="108">
        <v>185</v>
      </c>
      <c r="E32" s="110">
        <f>D32*12</f>
        <v>2220</v>
      </c>
    </row>
    <row r="33" spans="1:17" ht="15.75" customHeight="1" thickBot="1" x14ac:dyDescent="0.25">
      <c r="A33" s="107" t="s">
        <v>137</v>
      </c>
      <c r="B33" s="129">
        <v>300</v>
      </c>
      <c r="C33" s="130">
        <f>B33*12</f>
        <v>3600</v>
      </c>
      <c r="D33" s="108">
        <v>309</v>
      </c>
      <c r="E33" s="110">
        <f>D33*12</f>
        <v>3708</v>
      </c>
      <c r="J33" s="120"/>
      <c r="K33" s="120"/>
      <c r="L33" s="120"/>
    </row>
    <row r="34" spans="1:17" ht="15.75" customHeight="1" thickBot="1" x14ac:dyDescent="0.25">
      <c r="A34" s="107"/>
      <c r="B34" s="124"/>
      <c r="C34" s="124"/>
      <c r="D34" s="124"/>
      <c r="E34" s="124"/>
    </row>
    <row r="35" spans="1:17" ht="15.75" customHeight="1" thickBot="1" x14ac:dyDescent="0.25">
      <c r="A35" s="132" t="s">
        <v>140</v>
      </c>
      <c r="B35" s="108"/>
      <c r="C35" s="108"/>
      <c r="D35" s="108"/>
      <c r="E35" s="108"/>
    </row>
    <row r="36" spans="1:17" ht="15.75" customHeight="1" thickBot="1" x14ac:dyDescent="0.25">
      <c r="A36" s="133" t="s">
        <v>141</v>
      </c>
      <c r="B36" s="134"/>
      <c r="C36" s="134"/>
      <c r="D36" s="134"/>
      <c r="E36" s="134"/>
      <c r="F36" s="135"/>
      <c r="G36" s="135"/>
      <c r="H36" s="136"/>
      <c r="I36" s="136"/>
      <c r="J36" s="136"/>
      <c r="K36" s="136"/>
      <c r="L36" s="136"/>
      <c r="M36" s="136"/>
      <c r="N36" s="136"/>
      <c r="O36" s="136"/>
      <c r="P36" s="136"/>
      <c r="Q36" s="136"/>
    </row>
    <row r="37" spans="1:17" ht="15.75" customHeight="1" thickBot="1" x14ac:dyDescent="0.25">
      <c r="A37" s="107" t="s">
        <v>134</v>
      </c>
      <c r="B37" s="108">
        <v>1244</v>
      </c>
      <c r="C37" s="109">
        <f>B37*12</f>
        <v>14928</v>
      </c>
      <c r="D37" s="108">
        <v>1400</v>
      </c>
      <c r="E37" s="110">
        <f>D37*12</f>
        <v>16800</v>
      </c>
      <c r="F37" s="135"/>
      <c r="G37" s="135"/>
      <c r="H37" s="136"/>
      <c r="I37" s="136"/>
      <c r="J37" s="136"/>
      <c r="K37" s="136"/>
      <c r="L37" s="136"/>
      <c r="M37" s="136"/>
      <c r="N37" s="136"/>
      <c r="O37" s="136"/>
      <c r="P37" s="136"/>
      <c r="Q37" s="136"/>
    </row>
    <row r="38" spans="1:17" ht="15.75" customHeight="1" thickBot="1" x14ac:dyDescent="0.25">
      <c r="A38" s="107" t="s">
        <v>135</v>
      </c>
      <c r="B38" s="108">
        <v>2488</v>
      </c>
      <c r="C38" s="109">
        <f>B38*12</f>
        <v>29856</v>
      </c>
      <c r="D38" s="108">
        <v>2800</v>
      </c>
      <c r="E38" s="110">
        <f>D38*12</f>
        <v>33600</v>
      </c>
      <c r="F38" s="135"/>
      <c r="G38" s="135"/>
      <c r="H38" s="136"/>
      <c r="I38" s="136"/>
      <c r="J38" s="136"/>
      <c r="K38" s="136"/>
      <c r="L38" s="136"/>
      <c r="M38" s="136"/>
      <c r="N38" s="136"/>
      <c r="O38" s="136"/>
      <c r="P38" s="136"/>
      <c r="Q38" s="136"/>
    </row>
    <row r="39" spans="1:17" ht="15.75" customHeight="1" thickBot="1" x14ac:dyDescent="0.25">
      <c r="A39" s="107" t="s">
        <v>136</v>
      </c>
      <c r="B39" s="108">
        <v>2239</v>
      </c>
      <c r="C39" s="109">
        <f>B39*12</f>
        <v>26868</v>
      </c>
      <c r="D39" s="108">
        <v>2520</v>
      </c>
      <c r="E39" s="110">
        <f>D39*12</f>
        <v>30240</v>
      </c>
      <c r="F39" s="135"/>
      <c r="G39" s="135"/>
      <c r="H39" s="137"/>
    </row>
    <row r="40" spans="1:17" ht="15.75" customHeight="1" thickBot="1" x14ac:dyDescent="0.25">
      <c r="A40" s="107" t="s">
        <v>137</v>
      </c>
      <c r="B40" s="108">
        <v>3732</v>
      </c>
      <c r="C40" s="109">
        <f>B40*12</f>
        <v>44784</v>
      </c>
      <c r="D40" s="108">
        <v>4200</v>
      </c>
      <c r="E40" s="110">
        <f>D40*12</f>
        <v>50400</v>
      </c>
      <c r="F40" s="135"/>
      <c r="G40" s="135"/>
    </row>
    <row r="41" spans="1:17" ht="15.75" customHeight="1" thickBot="1" x14ac:dyDescent="0.25">
      <c r="A41" s="138" t="s">
        <v>199</v>
      </c>
      <c r="B41" s="139"/>
      <c r="C41" s="140"/>
      <c r="D41" s="141"/>
      <c r="E41" s="140"/>
      <c r="F41" s="202" t="s">
        <v>223</v>
      </c>
      <c r="G41" s="142"/>
      <c r="H41" s="270" t="s">
        <v>225</v>
      </c>
      <c r="I41" s="270"/>
      <c r="J41" s="270"/>
      <c r="K41" s="270"/>
      <c r="L41" s="270"/>
      <c r="M41" s="270"/>
      <c r="N41" s="270"/>
      <c r="O41" s="270"/>
      <c r="P41" s="270"/>
      <c r="Q41" s="270"/>
    </row>
    <row r="42" spans="1:17" ht="15.75" customHeight="1" thickBot="1" x14ac:dyDescent="0.25">
      <c r="A42" s="107" t="s">
        <v>134</v>
      </c>
      <c r="B42" s="124">
        <v>1136</v>
      </c>
      <c r="C42" s="109">
        <f>B42*12</f>
        <v>13632</v>
      </c>
      <c r="D42" s="108">
        <v>1238</v>
      </c>
      <c r="E42" s="126">
        <f>D42*12</f>
        <v>14856</v>
      </c>
      <c r="F42" s="110">
        <v>500</v>
      </c>
      <c r="G42" s="135"/>
      <c r="H42" s="270"/>
      <c r="I42" s="270"/>
      <c r="J42" s="270"/>
      <c r="K42" s="270"/>
      <c r="L42" s="270"/>
      <c r="M42" s="270"/>
      <c r="N42" s="270"/>
      <c r="O42" s="270"/>
      <c r="P42" s="270"/>
      <c r="Q42" s="270"/>
    </row>
    <row r="43" spans="1:17" ht="15.75" customHeight="1" thickBot="1" x14ac:dyDescent="0.25">
      <c r="A43" s="107" t="s">
        <v>135</v>
      </c>
      <c r="B43" s="108">
        <v>2272</v>
      </c>
      <c r="C43" s="109">
        <f>B43*12</f>
        <v>27264</v>
      </c>
      <c r="D43" s="108">
        <v>2476</v>
      </c>
      <c r="E43" s="110">
        <f>D43*12</f>
        <v>29712</v>
      </c>
      <c r="F43" s="203">
        <v>1000</v>
      </c>
      <c r="G43" s="135"/>
      <c r="H43" s="270"/>
      <c r="I43" s="270"/>
      <c r="J43" s="270"/>
      <c r="K43" s="270"/>
      <c r="L43" s="270"/>
      <c r="M43" s="270"/>
      <c r="N43" s="270"/>
      <c r="O43" s="270"/>
      <c r="P43" s="270"/>
      <c r="Q43" s="270"/>
    </row>
    <row r="44" spans="1:17" ht="15.75" customHeight="1" thickBot="1" x14ac:dyDescent="0.25">
      <c r="A44" s="107" t="s">
        <v>136</v>
      </c>
      <c r="B44" s="108">
        <v>2045</v>
      </c>
      <c r="C44" s="109">
        <f>B44*12</f>
        <v>24540</v>
      </c>
      <c r="D44" s="108">
        <v>2228</v>
      </c>
      <c r="E44" s="110">
        <f>D44*12</f>
        <v>26736</v>
      </c>
      <c r="F44" s="203">
        <v>1000</v>
      </c>
      <c r="G44" s="135"/>
    </row>
    <row r="45" spans="1:17" ht="15.75" customHeight="1" thickBot="1" x14ac:dyDescent="0.25">
      <c r="A45" s="107" t="s">
        <v>137</v>
      </c>
      <c r="B45" s="108">
        <v>3408</v>
      </c>
      <c r="C45" s="109">
        <f>B45*12</f>
        <v>40896</v>
      </c>
      <c r="D45" s="108">
        <v>3714</v>
      </c>
      <c r="E45" s="110">
        <f>D45*12</f>
        <v>44568</v>
      </c>
      <c r="F45" s="203">
        <v>1000</v>
      </c>
      <c r="G45" s="135"/>
    </row>
    <row r="46" spans="1:17" ht="15.75" customHeight="1" thickBot="1" x14ac:dyDescent="0.25">
      <c r="A46" s="133" t="s">
        <v>142</v>
      </c>
      <c r="B46" s="134"/>
      <c r="C46" s="134"/>
      <c r="D46" s="134"/>
      <c r="E46" s="134"/>
      <c r="F46" s="135"/>
      <c r="G46" s="135"/>
      <c r="H46" s="136"/>
      <c r="I46" s="136"/>
      <c r="J46" s="136"/>
      <c r="K46" s="136"/>
      <c r="L46" s="136"/>
      <c r="M46" s="136"/>
      <c r="N46" s="136"/>
      <c r="O46" s="136"/>
      <c r="P46" s="136"/>
      <c r="Q46" s="136"/>
    </row>
    <row r="47" spans="1:17" ht="15.75" customHeight="1" thickBot="1" x14ac:dyDescent="0.25">
      <c r="A47" s="107" t="s">
        <v>134</v>
      </c>
      <c r="B47" s="108">
        <v>1030</v>
      </c>
      <c r="C47" s="108">
        <f>B47*12</f>
        <v>12360</v>
      </c>
      <c r="D47" s="108">
        <v>1061</v>
      </c>
      <c r="E47" s="110">
        <f>D47*12</f>
        <v>12732</v>
      </c>
      <c r="F47" s="135"/>
      <c r="G47" s="135"/>
      <c r="H47" s="136"/>
      <c r="I47" s="136"/>
      <c r="J47" s="136"/>
      <c r="K47" s="136"/>
      <c r="L47" s="136"/>
      <c r="M47" s="136"/>
      <c r="N47" s="136"/>
      <c r="O47" s="136"/>
      <c r="P47" s="136"/>
      <c r="Q47" s="136"/>
    </row>
    <row r="48" spans="1:17" ht="15.75" customHeight="1" thickBot="1" x14ac:dyDescent="0.25">
      <c r="A48" s="107" t="s">
        <v>135</v>
      </c>
      <c r="B48" s="108">
        <v>2060</v>
      </c>
      <c r="C48" s="108">
        <f>B48*12</f>
        <v>24720</v>
      </c>
      <c r="D48" s="108">
        <v>2122</v>
      </c>
      <c r="E48" s="110">
        <f>D48*12</f>
        <v>25464</v>
      </c>
      <c r="F48" s="135"/>
      <c r="G48" s="135"/>
      <c r="H48" s="136"/>
      <c r="I48" s="136"/>
      <c r="J48" s="136"/>
      <c r="K48" s="136"/>
      <c r="L48" s="136"/>
      <c r="M48" s="136"/>
      <c r="N48" s="136"/>
      <c r="O48" s="136"/>
      <c r="P48" s="136"/>
      <c r="Q48" s="136"/>
    </row>
    <row r="49" spans="1:17" ht="15.75" customHeight="1" thickBot="1" x14ac:dyDescent="0.25">
      <c r="A49" s="107" t="s">
        <v>136</v>
      </c>
      <c r="B49" s="108">
        <v>1854</v>
      </c>
      <c r="C49" s="108">
        <f>B49*12</f>
        <v>22248</v>
      </c>
      <c r="D49" s="108">
        <v>1910</v>
      </c>
      <c r="E49" s="110">
        <f>D49*12</f>
        <v>22920</v>
      </c>
      <c r="F49" s="135"/>
      <c r="G49" s="135"/>
      <c r="H49" s="137"/>
    </row>
    <row r="50" spans="1:17" ht="15.75" customHeight="1" thickBot="1" x14ac:dyDescent="0.25">
      <c r="A50" s="107" t="s">
        <v>137</v>
      </c>
      <c r="B50" s="108">
        <v>3090</v>
      </c>
      <c r="C50" s="108">
        <f>B50*12</f>
        <v>37080</v>
      </c>
      <c r="D50" s="108">
        <v>3183</v>
      </c>
      <c r="E50" s="110">
        <f>D50*12</f>
        <v>38196</v>
      </c>
      <c r="F50" s="135"/>
      <c r="G50" s="135"/>
    </row>
    <row r="51" spans="1:17" ht="15.75" customHeight="1" thickBot="1" x14ac:dyDescent="0.25">
      <c r="A51" s="138" t="s">
        <v>188</v>
      </c>
      <c r="B51" s="139"/>
      <c r="C51" s="139"/>
      <c r="D51" s="141"/>
      <c r="E51" s="139"/>
      <c r="F51" s="202" t="s">
        <v>183</v>
      </c>
      <c r="G51" s="142"/>
      <c r="H51" s="271" t="s">
        <v>182</v>
      </c>
      <c r="I51" s="271"/>
      <c r="J51" s="271"/>
      <c r="K51" s="271"/>
      <c r="L51" s="271"/>
      <c r="M51" s="271"/>
      <c r="N51" s="271"/>
      <c r="O51" s="271"/>
      <c r="P51" s="271"/>
      <c r="Q51" s="271"/>
    </row>
    <row r="52" spans="1:17" ht="15.75" customHeight="1" thickBot="1" x14ac:dyDescent="0.25">
      <c r="A52" s="107" t="s">
        <v>134</v>
      </c>
      <c r="B52" s="108">
        <v>809</v>
      </c>
      <c r="C52" s="109">
        <f>B52*12</f>
        <v>9708</v>
      </c>
      <c r="D52" s="108">
        <v>833</v>
      </c>
      <c r="E52" s="110">
        <f>D52*12</f>
        <v>9996</v>
      </c>
      <c r="F52" s="110">
        <v>4200</v>
      </c>
      <c r="G52" s="143"/>
      <c r="H52" s="271"/>
      <c r="I52" s="271"/>
      <c r="J52" s="271"/>
      <c r="K52" s="271"/>
      <c r="L52" s="271"/>
      <c r="M52" s="271"/>
      <c r="N52" s="271"/>
      <c r="O52" s="271"/>
      <c r="P52" s="271"/>
      <c r="Q52" s="271"/>
    </row>
    <row r="53" spans="1:17" ht="18" thickBot="1" x14ac:dyDescent="0.25">
      <c r="A53" s="107" t="s">
        <v>135</v>
      </c>
      <c r="B53" s="108">
        <v>1618</v>
      </c>
      <c r="C53" s="109">
        <f>B53*12</f>
        <v>19416</v>
      </c>
      <c r="D53" s="108">
        <v>1666</v>
      </c>
      <c r="E53" s="110">
        <f>D53*12</f>
        <v>19992</v>
      </c>
      <c r="F53" s="203">
        <v>8450</v>
      </c>
      <c r="G53" s="135"/>
      <c r="H53" s="271"/>
      <c r="I53" s="271"/>
      <c r="J53" s="271"/>
      <c r="K53" s="271"/>
      <c r="L53" s="271"/>
      <c r="M53" s="271"/>
      <c r="N53" s="271"/>
      <c r="O53" s="271"/>
      <c r="P53" s="271"/>
      <c r="Q53" s="271"/>
    </row>
    <row r="54" spans="1:17" ht="15.75" customHeight="1" thickBot="1" x14ac:dyDescent="0.25">
      <c r="A54" s="107" t="s">
        <v>136</v>
      </c>
      <c r="B54" s="108">
        <v>1456</v>
      </c>
      <c r="C54" s="109">
        <f>B54*12</f>
        <v>17472</v>
      </c>
      <c r="D54" s="108">
        <v>1499</v>
      </c>
      <c r="E54" s="110">
        <f>D54*12</f>
        <v>17988</v>
      </c>
      <c r="F54" s="203">
        <v>8450</v>
      </c>
      <c r="G54" s="135"/>
      <c r="H54" s="271"/>
      <c r="I54" s="271"/>
      <c r="J54" s="271"/>
      <c r="K54" s="271"/>
      <c r="L54" s="271"/>
      <c r="M54" s="271"/>
      <c r="N54" s="271"/>
      <c r="O54" s="271"/>
      <c r="P54" s="271"/>
      <c r="Q54" s="271"/>
    </row>
    <row r="55" spans="1:17" ht="15.75" customHeight="1" thickBot="1" x14ac:dyDescent="0.25">
      <c r="A55" s="107" t="s">
        <v>137</v>
      </c>
      <c r="B55" s="108">
        <v>2427</v>
      </c>
      <c r="C55" s="109">
        <f>B55*12</f>
        <v>29124</v>
      </c>
      <c r="D55" s="108">
        <v>2499</v>
      </c>
      <c r="E55" s="110">
        <f>D55*12</f>
        <v>29988</v>
      </c>
      <c r="F55" s="203">
        <v>8450</v>
      </c>
      <c r="G55" s="135"/>
      <c r="H55" s="271"/>
      <c r="I55" s="271"/>
      <c r="J55" s="271"/>
      <c r="K55" s="271"/>
      <c r="L55" s="271"/>
      <c r="M55" s="271"/>
      <c r="N55" s="271"/>
      <c r="O55" s="271"/>
      <c r="P55" s="271"/>
      <c r="Q55" s="271"/>
    </row>
    <row r="56" spans="1:17" ht="15.75" customHeight="1" thickBot="1" x14ac:dyDescent="0.25">
      <c r="A56" s="200" t="s">
        <v>189</v>
      </c>
      <c r="B56" s="201"/>
      <c r="C56" s="201"/>
      <c r="D56" s="201"/>
      <c r="E56" s="201"/>
      <c r="F56" s="135"/>
      <c r="G56" s="135"/>
    </row>
    <row r="57" spans="1:17" ht="15.75" customHeight="1" thickBot="1" x14ac:dyDescent="0.25">
      <c r="A57" s="107" t="s">
        <v>134</v>
      </c>
      <c r="B57" s="108">
        <v>985</v>
      </c>
      <c r="C57" s="109">
        <f>B57*12</f>
        <v>11820</v>
      </c>
      <c r="D57" s="108">
        <v>1108</v>
      </c>
      <c r="E57" s="110">
        <f>D57*12</f>
        <v>13296</v>
      </c>
      <c r="F57" s="135"/>
      <c r="G57" s="135"/>
    </row>
    <row r="58" spans="1:17" ht="15.75" customHeight="1" thickBot="1" x14ac:dyDescent="0.25">
      <c r="A58" s="107" t="s">
        <v>135</v>
      </c>
      <c r="B58" s="108">
        <v>1970</v>
      </c>
      <c r="C58" s="109">
        <f>B58*12</f>
        <v>23640</v>
      </c>
      <c r="D58" s="108">
        <v>2216</v>
      </c>
      <c r="E58" s="110">
        <f>D58*12</f>
        <v>26592</v>
      </c>
      <c r="F58" s="135"/>
      <c r="G58" s="135"/>
    </row>
    <row r="59" spans="1:17" ht="15.75" customHeight="1" thickBot="1" x14ac:dyDescent="0.25">
      <c r="A59" s="107" t="s">
        <v>136</v>
      </c>
      <c r="B59" s="108">
        <v>1773</v>
      </c>
      <c r="C59" s="109">
        <f>B59*12</f>
        <v>21276</v>
      </c>
      <c r="D59" s="108">
        <v>1994</v>
      </c>
      <c r="E59" s="110">
        <f>D59*12</f>
        <v>23928</v>
      </c>
      <c r="F59" s="143"/>
      <c r="G59" s="143"/>
      <c r="H59" s="120"/>
      <c r="I59" s="120"/>
      <c r="J59" s="120"/>
      <c r="K59" s="120"/>
      <c r="L59" s="120"/>
      <c r="M59" s="120"/>
      <c r="N59" s="120"/>
      <c r="O59" s="120"/>
      <c r="P59" s="120"/>
      <c r="Q59" s="120"/>
    </row>
    <row r="60" spans="1:17" ht="15.75" customHeight="1" thickBot="1" x14ac:dyDescent="0.25">
      <c r="A60" s="107" t="s">
        <v>137</v>
      </c>
      <c r="B60" s="108">
        <v>2955</v>
      </c>
      <c r="C60" s="109">
        <f>B60*12</f>
        <v>35460</v>
      </c>
      <c r="D60" s="108">
        <v>3324</v>
      </c>
      <c r="E60" s="110">
        <f>D60*12</f>
        <v>39888</v>
      </c>
      <c r="F60" s="135"/>
      <c r="G60" s="135"/>
      <c r="H60" s="120"/>
      <c r="I60" s="120"/>
      <c r="J60" s="120"/>
      <c r="K60" s="120"/>
      <c r="L60" s="120"/>
      <c r="M60" s="120"/>
      <c r="N60" s="120"/>
      <c r="O60" s="120"/>
      <c r="P60" s="120"/>
      <c r="Q60" s="120"/>
    </row>
    <row r="61" spans="1:17" ht="15.75" customHeight="1" thickBot="1" x14ac:dyDescent="0.25">
      <c r="A61" s="200" t="s">
        <v>190</v>
      </c>
      <c r="B61" s="201"/>
      <c r="C61" s="201"/>
      <c r="D61" s="201"/>
      <c r="E61" s="201"/>
      <c r="F61" s="135"/>
      <c r="G61" s="135"/>
      <c r="H61" s="265" t="s">
        <v>192</v>
      </c>
      <c r="I61" s="265"/>
      <c r="J61" s="265"/>
      <c r="K61" s="265"/>
      <c r="L61" s="265"/>
      <c r="M61" s="265"/>
      <c r="N61" s="265"/>
      <c r="O61" s="265"/>
      <c r="P61" s="265"/>
      <c r="Q61" s="265"/>
    </row>
    <row r="62" spans="1:17" ht="15.75" customHeight="1" thickBot="1" x14ac:dyDescent="0.25">
      <c r="A62" s="107" t="s">
        <v>134</v>
      </c>
      <c r="B62" s="108">
        <v>908</v>
      </c>
      <c r="C62" s="109">
        <f>B62*12</f>
        <v>10896</v>
      </c>
      <c r="D62" s="108">
        <v>990</v>
      </c>
      <c r="E62" s="110">
        <f>D62*12</f>
        <v>11880</v>
      </c>
      <c r="F62" s="135"/>
      <c r="G62" s="135"/>
      <c r="H62" s="265"/>
      <c r="I62" s="265"/>
      <c r="J62" s="265"/>
      <c r="K62" s="265"/>
      <c r="L62" s="265"/>
      <c r="M62" s="265"/>
      <c r="N62" s="265"/>
      <c r="O62" s="265"/>
      <c r="P62" s="265"/>
      <c r="Q62" s="265"/>
    </row>
    <row r="63" spans="1:17" ht="15.75" customHeight="1" thickBot="1" x14ac:dyDescent="0.25">
      <c r="A63" s="107" t="s">
        <v>135</v>
      </c>
      <c r="B63" s="108">
        <v>1816</v>
      </c>
      <c r="C63" s="109">
        <f>B63*12</f>
        <v>21792</v>
      </c>
      <c r="D63" s="108">
        <v>1980</v>
      </c>
      <c r="E63" s="110">
        <f>D63*12</f>
        <v>23760</v>
      </c>
      <c r="F63" s="135"/>
      <c r="G63" s="135"/>
      <c r="H63" s="265"/>
      <c r="I63" s="265"/>
      <c r="J63" s="265"/>
      <c r="K63" s="265"/>
      <c r="L63" s="265"/>
      <c r="M63" s="265"/>
      <c r="N63" s="265"/>
      <c r="O63" s="265"/>
      <c r="P63" s="265"/>
      <c r="Q63" s="265"/>
    </row>
    <row r="64" spans="1:17" ht="15.75" customHeight="1" thickBot="1" x14ac:dyDescent="0.25">
      <c r="A64" s="107" t="s">
        <v>136</v>
      </c>
      <c r="B64" s="108">
        <v>1634</v>
      </c>
      <c r="C64" s="109">
        <f>B64*12</f>
        <v>19608</v>
      </c>
      <c r="D64" s="108">
        <v>1782</v>
      </c>
      <c r="E64" s="110">
        <f>D64*12</f>
        <v>21384</v>
      </c>
      <c r="F64" s="135"/>
      <c r="G64" s="135"/>
    </row>
    <row r="65" spans="1:9" ht="15.75" customHeight="1" thickBot="1" x14ac:dyDescent="0.25">
      <c r="A65" s="107" t="s">
        <v>137</v>
      </c>
      <c r="B65" s="108">
        <v>2724</v>
      </c>
      <c r="C65" s="109">
        <f>B65*12</f>
        <v>32688</v>
      </c>
      <c r="D65" s="108">
        <v>2970</v>
      </c>
      <c r="E65" s="110">
        <f>D65*12</f>
        <v>35640</v>
      </c>
      <c r="F65" s="135"/>
      <c r="G65" s="135"/>
    </row>
    <row r="66" spans="1:9" ht="15.75" customHeight="1" thickBot="1" x14ac:dyDescent="0.25">
      <c r="A66" s="200" t="s">
        <v>191</v>
      </c>
      <c r="B66" s="201"/>
      <c r="C66" s="201"/>
      <c r="D66" s="201"/>
      <c r="E66" s="201"/>
      <c r="F66" s="135"/>
      <c r="G66" s="135"/>
    </row>
    <row r="67" spans="1:9" ht="15.75" customHeight="1" thickBot="1" x14ac:dyDescent="0.25">
      <c r="A67" s="107" t="s">
        <v>134</v>
      </c>
      <c r="B67" s="108">
        <v>825</v>
      </c>
      <c r="C67" s="109">
        <f>B67*12</f>
        <v>9900</v>
      </c>
      <c r="D67" s="108">
        <v>850</v>
      </c>
      <c r="E67" s="110">
        <f>D67*12</f>
        <v>10200</v>
      </c>
      <c r="F67" s="135"/>
      <c r="G67" s="135"/>
    </row>
    <row r="68" spans="1:9" ht="15.75" customHeight="1" thickBot="1" x14ac:dyDescent="0.25">
      <c r="A68" s="107" t="s">
        <v>135</v>
      </c>
      <c r="B68" s="108">
        <v>1650</v>
      </c>
      <c r="C68" s="109">
        <f>B68*12</f>
        <v>19800</v>
      </c>
      <c r="D68" s="108">
        <v>1700</v>
      </c>
      <c r="E68" s="110">
        <f>D68*12</f>
        <v>20400</v>
      </c>
      <c r="F68" s="135"/>
      <c r="G68" s="135"/>
    </row>
    <row r="69" spans="1:9" ht="15.75" customHeight="1" thickBot="1" x14ac:dyDescent="0.25">
      <c r="A69" s="107" t="s">
        <v>136</v>
      </c>
      <c r="B69" s="108">
        <v>1485</v>
      </c>
      <c r="C69" s="109">
        <f>B69*12</f>
        <v>17820</v>
      </c>
      <c r="D69" s="108">
        <v>1530</v>
      </c>
      <c r="E69" s="110">
        <f>D69*12</f>
        <v>18360</v>
      </c>
      <c r="F69" s="135"/>
      <c r="G69" s="135"/>
    </row>
    <row r="70" spans="1:9" ht="15.75" customHeight="1" thickBot="1" x14ac:dyDescent="0.25">
      <c r="A70" s="107" t="s">
        <v>137</v>
      </c>
      <c r="B70" s="108">
        <v>2475</v>
      </c>
      <c r="C70" s="109">
        <f>B70*12</f>
        <v>29700</v>
      </c>
      <c r="D70" s="108">
        <v>2550</v>
      </c>
      <c r="E70" s="110">
        <f>D70*12</f>
        <v>30600</v>
      </c>
      <c r="F70" s="135"/>
      <c r="G70" s="135"/>
      <c r="I70" s="215"/>
    </row>
  </sheetData>
  <sheetProtection algorithmName="SHA-512" hashValue="ZrMZET3XKJzR/5UfffADbSmRulb7+gNgzsrdxPNXHahv4PxRiAGYExMD0r5w6tVDAWl81isNd+iqUPPaBS/LIQ==" saltValue="cca8sCdtKeALMDw8A3sq2A==" spinCount="100000" sheet="1" objects="1" scenarios="1" selectLockedCells="1"/>
  <mergeCells count="7">
    <mergeCell ref="H61:Q63"/>
    <mergeCell ref="A1:Q1"/>
    <mergeCell ref="A2:Q2"/>
    <mergeCell ref="H11:M11"/>
    <mergeCell ref="H19:Q21"/>
    <mergeCell ref="H41:Q43"/>
    <mergeCell ref="H51:Q5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4383-0D30-4427-B24D-4CE1DA74C0E2}">
  <dimension ref="A1:L87"/>
  <sheetViews>
    <sheetView workbookViewId="0">
      <selection activeCell="E3" sqref="E3"/>
    </sheetView>
  </sheetViews>
  <sheetFormatPr baseColWidth="10" defaultColWidth="8.83203125" defaultRowHeight="15" x14ac:dyDescent="0.2"/>
  <cols>
    <col min="1" max="1" width="5.6640625" customWidth="1"/>
    <col min="2" max="2" width="16.5" customWidth="1"/>
    <col min="3" max="3" width="8.83203125" customWidth="1"/>
    <col min="4" max="4" width="10.1640625" customWidth="1"/>
    <col min="5" max="5" width="18.1640625" customWidth="1"/>
    <col min="6" max="6" width="16.83203125" customWidth="1"/>
    <col min="7" max="7" width="15.6640625" customWidth="1"/>
    <col min="8" max="8" width="15.5" customWidth="1"/>
    <col min="9" max="9" width="14.6640625" customWidth="1"/>
    <col min="10" max="10" width="17.1640625" customWidth="1"/>
    <col min="11" max="11" width="22.5" customWidth="1"/>
    <col min="12" max="12" width="22" customWidth="1"/>
  </cols>
  <sheetData>
    <row r="1" spans="1:12" ht="19.5" customHeight="1" x14ac:dyDescent="0.2">
      <c r="A1" s="283" t="s">
        <v>200</v>
      </c>
      <c r="B1" s="283"/>
      <c r="C1" s="283"/>
      <c r="D1" s="283"/>
      <c r="E1" s="283"/>
      <c r="F1" s="283"/>
      <c r="G1" s="283"/>
      <c r="H1" s="283"/>
      <c r="I1" s="283"/>
      <c r="J1" s="283"/>
      <c r="K1" s="32"/>
      <c r="L1" s="32"/>
    </row>
    <row r="2" spans="1:12" ht="14.25" customHeight="1" x14ac:dyDescent="0.2">
      <c r="A2" s="33"/>
      <c r="G2" s="31"/>
      <c r="H2" s="34"/>
      <c r="I2" s="31"/>
      <c r="J2" s="31"/>
      <c r="K2" s="31"/>
      <c r="L2" s="31"/>
    </row>
    <row r="3" spans="1:12" ht="16.5" customHeight="1" x14ac:dyDescent="0.2">
      <c r="A3" s="35" t="s">
        <v>18</v>
      </c>
      <c r="B3" s="31"/>
      <c r="C3" s="31"/>
      <c r="E3" s="36"/>
      <c r="F3" s="31"/>
      <c r="I3" s="33"/>
    </row>
    <row r="4" spans="1:12" ht="16.5" customHeight="1" x14ac:dyDescent="0.2">
      <c r="A4" s="35" t="s">
        <v>19</v>
      </c>
      <c r="C4" s="37"/>
      <c r="E4" s="36"/>
      <c r="F4" s="31"/>
      <c r="G4" s="38"/>
      <c r="I4" s="33"/>
      <c r="J4" s="33"/>
      <c r="K4" s="33"/>
      <c r="L4" s="33"/>
    </row>
    <row r="5" spans="1:12" ht="16.5" customHeight="1" thickBot="1" x14ac:dyDescent="0.25">
      <c r="A5" s="39" t="s">
        <v>20</v>
      </c>
      <c r="C5" s="37"/>
      <c r="E5" s="36"/>
      <c r="F5" s="31"/>
      <c r="G5" s="38"/>
      <c r="I5" s="33"/>
      <c r="J5" s="33"/>
      <c r="K5" s="33" t="s">
        <v>21</v>
      </c>
      <c r="L5" s="33"/>
    </row>
    <row r="6" spans="1:12" ht="16.5" customHeight="1" thickBot="1" x14ac:dyDescent="0.25">
      <c r="A6" s="284"/>
      <c r="B6" s="286" t="s">
        <v>22</v>
      </c>
      <c r="C6" s="288" t="s">
        <v>23</v>
      </c>
      <c r="D6" s="289"/>
      <c r="E6" s="289"/>
      <c r="F6" s="289"/>
      <c r="G6" s="289"/>
      <c r="H6" s="289"/>
      <c r="I6" s="289"/>
      <c r="J6" s="290"/>
      <c r="K6" s="33"/>
      <c r="L6" s="33"/>
    </row>
    <row r="7" spans="1:12" ht="12.75" customHeight="1" thickBot="1" x14ac:dyDescent="0.25">
      <c r="A7" s="285"/>
      <c r="B7" s="287"/>
      <c r="C7" s="40" t="s">
        <v>24</v>
      </c>
      <c r="D7" s="41"/>
      <c r="E7" s="40" t="s">
        <v>25</v>
      </c>
      <c r="F7" s="42" t="s">
        <v>26</v>
      </c>
      <c r="G7" s="40" t="s">
        <v>27</v>
      </c>
      <c r="H7" s="43" t="s">
        <v>201</v>
      </c>
      <c r="I7" s="42" t="s">
        <v>28</v>
      </c>
      <c r="J7" s="40" t="s">
        <v>29</v>
      </c>
      <c r="K7" s="44" t="s">
        <v>30</v>
      </c>
      <c r="L7" s="45" t="s">
        <v>30</v>
      </c>
    </row>
    <row r="8" spans="1:12" ht="16.5" customHeight="1" x14ac:dyDescent="0.2">
      <c r="A8" s="46"/>
      <c r="B8" s="47"/>
      <c r="C8" s="47" t="s">
        <v>31</v>
      </c>
      <c r="D8" s="47" t="s">
        <v>32</v>
      </c>
      <c r="E8" s="48"/>
      <c r="F8" s="47" t="s">
        <v>33</v>
      </c>
      <c r="G8" s="49"/>
      <c r="H8" s="50"/>
      <c r="I8" s="49"/>
      <c r="J8" s="48" t="s">
        <v>34</v>
      </c>
      <c r="K8" s="51" t="s">
        <v>35</v>
      </c>
      <c r="L8" s="52" t="s">
        <v>35</v>
      </c>
    </row>
    <row r="9" spans="1:12" ht="16.5" customHeight="1" x14ac:dyDescent="0.2">
      <c r="A9" s="53"/>
      <c r="B9" s="54"/>
      <c r="C9" s="54" t="s">
        <v>36</v>
      </c>
      <c r="D9" s="54" t="s">
        <v>37</v>
      </c>
      <c r="E9" s="54" t="s">
        <v>38</v>
      </c>
      <c r="F9" s="54" t="s">
        <v>39</v>
      </c>
      <c r="G9" s="54" t="s">
        <v>40</v>
      </c>
      <c r="H9" s="54" t="s">
        <v>41</v>
      </c>
      <c r="I9" s="54" t="s">
        <v>42</v>
      </c>
      <c r="J9" s="55" t="s">
        <v>43</v>
      </c>
      <c r="K9" s="56" t="s">
        <v>44</v>
      </c>
      <c r="L9" s="57" t="s">
        <v>44</v>
      </c>
    </row>
    <row r="10" spans="1:12" ht="16.5" customHeight="1" thickBot="1" x14ac:dyDescent="0.25">
      <c r="A10" s="58"/>
      <c r="B10" s="59"/>
      <c r="C10" s="60" t="s">
        <v>37</v>
      </c>
      <c r="D10" s="60" t="s">
        <v>45</v>
      </c>
      <c r="E10" s="60" t="s">
        <v>46</v>
      </c>
      <c r="F10" s="60" t="s">
        <v>47</v>
      </c>
      <c r="G10" s="61" t="s">
        <v>48</v>
      </c>
      <c r="H10" s="60" t="s">
        <v>49</v>
      </c>
      <c r="I10" s="61" t="s">
        <v>50</v>
      </c>
      <c r="J10" s="62" t="s">
        <v>51</v>
      </c>
      <c r="K10" s="63" t="s">
        <v>52</v>
      </c>
      <c r="L10" s="64" t="s">
        <v>53</v>
      </c>
    </row>
    <row r="11" spans="1:12" ht="16.5" customHeight="1" x14ac:dyDescent="0.2">
      <c r="A11" s="275" t="s">
        <v>54</v>
      </c>
      <c r="B11" s="54" t="s">
        <v>55</v>
      </c>
      <c r="C11" s="278">
        <v>34600</v>
      </c>
      <c r="D11" s="278">
        <f>IF('Entry Form'!B8&lt;5,34600*(1+0.025)^'Entry Form'!B8,0)</f>
        <v>34600</v>
      </c>
      <c r="E11" s="281" t="s">
        <v>56</v>
      </c>
      <c r="F11" s="65">
        <v>2647</v>
      </c>
      <c r="G11" s="65">
        <v>6704</v>
      </c>
      <c r="H11" s="278">
        <v>4500</v>
      </c>
      <c r="I11" s="278">
        <v>1075</v>
      </c>
      <c r="J11" s="272" t="s">
        <v>57</v>
      </c>
      <c r="K11" s="66">
        <v>64034</v>
      </c>
      <c r="L11" s="65">
        <v>92594</v>
      </c>
    </row>
    <row r="12" spans="1:12" ht="14.25" customHeight="1" thickBot="1" x14ac:dyDescent="0.25">
      <c r="A12" s="277"/>
      <c r="B12" s="67" t="s">
        <v>58</v>
      </c>
      <c r="C12" s="280"/>
      <c r="D12" s="280"/>
      <c r="E12" s="282"/>
      <c r="F12" s="64" t="s">
        <v>59</v>
      </c>
      <c r="G12" s="64" t="s">
        <v>60</v>
      </c>
      <c r="H12" s="280"/>
      <c r="I12" s="280"/>
      <c r="J12" s="274"/>
      <c r="K12" s="68" t="s">
        <v>61</v>
      </c>
      <c r="L12" s="57" t="s">
        <v>61</v>
      </c>
    </row>
    <row r="13" spans="1:12" ht="14.25" customHeight="1" x14ac:dyDescent="0.2">
      <c r="A13" s="275" t="s">
        <v>62</v>
      </c>
      <c r="B13" s="54" t="s">
        <v>63</v>
      </c>
      <c r="C13" s="278">
        <v>37400</v>
      </c>
      <c r="D13" s="278">
        <f>IF('Entry Form'!B8&lt;10.01,37400*(1+0.025)^'Entry Form'!B8,(46467*(1+0.02)^('Entry Form'!B8-10)))</f>
        <v>37400</v>
      </c>
      <c r="E13" s="281" t="s">
        <v>56</v>
      </c>
      <c r="F13" s="65">
        <v>2861</v>
      </c>
      <c r="G13" s="65">
        <v>7247</v>
      </c>
      <c r="H13" s="278">
        <v>4500</v>
      </c>
      <c r="I13" s="278">
        <v>1075</v>
      </c>
      <c r="J13" s="272" t="s">
        <v>57</v>
      </c>
      <c r="K13" s="66">
        <v>67591</v>
      </c>
      <c r="L13" s="69">
        <v>96151</v>
      </c>
    </row>
    <row r="14" spans="1:12" ht="14.25" customHeight="1" thickBot="1" x14ac:dyDescent="0.25">
      <c r="A14" s="277"/>
      <c r="B14" s="67" t="s">
        <v>64</v>
      </c>
      <c r="C14" s="280"/>
      <c r="D14" s="280"/>
      <c r="E14" s="282"/>
      <c r="F14" s="64" t="s">
        <v>59</v>
      </c>
      <c r="G14" s="64" t="s">
        <v>60</v>
      </c>
      <c r="H14" s="280"/>
      <c r="I14" s="280"/>
      <c r="J14" s="274"/>
      <c r="K14" s="56" t="s">
        <v>61</v>
      </c>
      <c r="L14" s="64" t="s">
        <v>61</v>
      </c>
    </row>
    <row r="15" spans="1:12" s="71" customFormat="1" ht="14.25" customHeight="1" x14ac:dyDescent="0.15">
      <c r="A15" s="275" t="s">
        <v>65</v>
      </c>
      <c r="B15" s="54" t="s">
        <v>66</v>
      </c>
      <c r="C15" s="278">
        <v>37400</v>
      </c>
      <c r="D15" s="278">
        <f>IF('Entry Form'!B8&lt;10.01,37400*(1+0.025)^'Entry Form'!B8,(46467*(1+0.02)^('Entry Form'!B8-10)))</f>
        <v>37400</v>
      </c>
      <c r="E15" s="70"/>
      <c r="F15" s="65">
        <v>4835</v>
      </c>
      <c r="G15" s="65">
        <v>11661</v>
      </c>
      <c r="H15" s="278">
        <v>4500</v>
      </c>
      <c r="I15" s="278">
        <v>1075</v>
      </c>
      <c r="J15" s="272" t="s">
        <v>57</v>
      </c>
      <c r="K15" s="69">
        <v>76779</v>
      </c>
      <c r="L15" s="65">
        <v>105339</v>
      </c>
    </row>
    <row r="16" spans="1:12" ht="16" x14ac:dyDescent="0.2">
      <c r="A16" s="276"/>
      <c r="B16" s="54" t="s">
        <v>67</v>
      </c>
      <c r="C16" s="279"/>
      <c r="D16" s="279"/>
      <c r="E16" s="70">
        <v>2800</v>
      </c>
      <c r="F16" s="72" t="s">
        <v>68</v>
      </c>
      <c r="G16" s="72" t="s">
        <v>69</v>
      </c>
      <c r="H16" s="279"/>
      <c r="I16" s="279"/>
      <c r="J16" s="273"/>
      <c r="K16" s="56" t="s">
        <v>70</v>
      </c>
      <c r="L16" s="57" t="s">
        <v>70</v>
      </c>
    </row>
    <row r="17" spans="1:12" s="33" customFormat="1" ht="16.5" customHeight="1" x14ac:dyDescent="0.15">
      <c r="A17" s="276"/>
      <c r="B17" s="54" t="s">
        <v>71</v>
      </c>
      <c r="C17" s="279"/>
      <c r="D17" s="279"/>
      <c r="E17" s="279" t="s">
        <v>72</v>
      </c>
      <c r="F17" s="72" t="s">
        <v>73</v>
      </c>
      <c r="G17" s="57" t="s">
        <v>74</v>
      </c>
      <c r="H17" s="279"/>
      <c r="I17" s="279"/>
      <c r="J17" s="273"/>
      <c r="K17" s="73" t="s">
        <v>75</v>
      </c>
      <c r="L17" s="73" t="s">
        <v>75</v>
      </c>
    </row>
    <row r="18" spans="1:12" s="33" customFormat="1" ht="15.75" customHeight="1" thickBot="1" x14ac:dyDescent="0.25">
      <c r="A18" s="277"/>
      <c r="B18" s="74" t="s">
        <v>76</v>
      </c>
      <c r="C18" s="280"/>
      <c r="D18" s="280"/>
      <c r="E18" s="280"/>
      <c r="F18" s="64" t="s">
        <v>77</v>
      </c>
      <c r="G18" s="59"/>
      <c r="H18" s="280"/>
      <c r="I18" s="280"/>
      <c r="J18" s="274"/>
      <c r="K18" s="64" t="s">
        <v>78</v>
      </c>
      <c r="L18" s="64" t="s">
        <v>78</v>
      </c>
    </row>
    <row r="19" spans="1:12" s="33" customFormat="1" ht="15" customHeight="1" x14ac:dyDescent="0.15">
      <c r="A19" s="275" t="s">
        <v>79</v>
      </c>
      <c r="B19" s="54" t="s">
        <v>66</v>
      </c>
      <c r="C19" s="278">
        <v>37400</v>
      </c>
      <c r="D19" s="278">
        <f>IF('Entry Form'!B8&lt;10.01,37400*(1+0.025)^'Entry Form'!B8,(46467*(1+0.02)^('Entry Form'!B8-10)))</f>
        <v>37400</v>
      </c>
      <c r="E19" s="278">
        <v>21000</v>
      </c>
      <c r="F19" s="75"/>
      <c r="G19" s="75"/>
      <c r="H19" s="278">
        <v>4500</v>
      </c>
      <c r="I19" s="278">
        <v>1075</v>
      </c>
      <c r="J19" s="272" t="s">
        <v>57</v>
      </c>
      <c r="L19" s="75"/>
    </row>
    <row r="20" spans="1:12" s="33" customFormat="1" ht="15" customHeight="1" x14ac:dyDescent="0.15">
      <c r="A20" s="276"/>
      <c r="B20" s="54" t="s">
        <v>67</v>
      </c>
      <c r="C20" s="279"/>
      <c r="D20" s="279"/>
      <c r="E20" s="279"/>
      <c r="F20" s="65">
        <v>4468</v>
      </c>
      <c r="G20" s="65">
        <v>11316</v>
      </c>
      <c r="H20" s="279"/>
      <c r="I20" s="279"/>
      <c r="J20" s="273"/>
      <c r="K20" s="66">
        <v>94267</v>
      </c>
      <c r="L20" s="65">
        <v>122827</v>
      </c>
    </row>
    <row r="21" spans="1:12" s="33" customFormat="1" ht="14.25" customHeight="1" x14ac:dyDescent="0.15">
      <c r="A21" s="276"/>
      <c r="B21" s="54" t="s">
        <v>71</v>
      </c>
      <c r="C21" s="279"/>
      <c r="D21" s="279"/>
      <c r="E21" s="279"/>
      <c r="F21" s="57" t="s">
        <v>80</v>
      </c>
      <c r="G21" s="57" t="s">
        <v>81</v>
      </c>
      <c r="H21" s="279"/>
      <c r="I21" s="279"/>
      <c r="J21" s="273"/>
      <c r="K21" s="56" t="s">
        <v>70</v>
      </c>
      <c r="L21" s="57" t="s">
        <v>70</v>
      </c>
    </row>
    <row r="22" spans="1:12" s="33" customFormat="1" ht="15" customHeight="1" thickBot="1" x14ac:dyDescent="0.25">
      <c r="A22" s="277"/>
      <c r="B22" s="180" t="s">
        <v>82</v>
      </c>
      <c r="C22" s="280"/>
      <c r="D22" s="280"/>
      <c r="E22" s="280"/>
      <c r="F22" s="76"/>
      <c r="G22" s="64"/>
      <c r="H22" s="280"/>
      <c r="I22" s="280"/>
      <c r="J22" s="274"/>
      <c r="K22" s="63"/>
      <c r="L22" s="64"/>
    </row>
    <row r="23" spans="1:12" s="33" customFormat="1" ht="15" customHeight="1" x14ac:dyDescent="0.2">
      <c r="D23"/>
      <c r="E23" s="36"/>
      <c r="F23" s="31"/>
      <c r="G23"/>
      <c r="H23"/>
    </row>
    <row r="24" spans="1:12" s="33" customFormat="1" ht="15" customHeight="1" x14ac:dyDescent="0.2">
      <c r="A24" s="77" t="s">
        <v>83</v>
      </c>
      <c r="B24"/>
      <c r="C24"/>
      <c r="D24"/>
      <c r="E24" s="36"/>
      <c r="F24" s="31"/>
      <c r="G24"/>
      <c r="H24"/>
    </row>
    <row r="25" spans="1:12" s="33" customFormat="1" ht="15" customHeight="1" x14ac:dyDescent="0.2">
      <c r="A25" s="77" t="s">
        <v>84</v>
      </c>
      <c r="B25"/>
      <c r="C25"/>
      <c r="D25"/>
      <c r="E25" s="36"/>
      <c r="F25" s="31"/>
      <c r="G25"/>
      <c r="H25"/>
    </row>
    <row r="26" spans="1:12" s="33" customFormat="1" ht="15" customHeight="1" x14ac:dyDescent="0.2">
      <c r="A26" s="78" t="s">
        <v>85</v>
      </c>
      <c r="B26" s="71"/>
      <c r="C26" s="71"/>
      <c r="D26"/>
      <c r="E26" s="36"/>
      <c r="F26" s="31"/>
      <c r="G26"/>
      <c r="H26"/>
    </row>
    <row r="27" spans="1:12" s="33" customFormat="1" ht="15" customHeight="1" x14ac:dyDescent="0.2">
      <c r="A27" s="78"/>
      <c r="B27" s="71"/>
      <c r="C27" s="71"/>
      <c r="D27"/>
      <c r="E27" s="36"/>
      <c r="F27" s="31"/>
      <c r="G27"/>
      <c r="H27"/>
    </row>
    <row r="28" spans="1:12" s="33" customFormat="1" ht="15" customHeight="1" x14ac:dyDescent="0.2">
      <c r="A28" s="78"/>
      <c r="B28" s="71"/>
      <c r="C28" s="71"/>
      <c r="D28"/>
      <c r="E28" s="36"/>
      <c r="F28" s="31"/>
      <c r="G28"/>
      <c r="H28"/>
    </row>
    <row r="29" spans="1:12" ht="16" x14ac:dyDescent="0.2">
      <c r="A29" s="35" t="s">
        <v>86</v>
      </c>
      <c r="B29" s="77"/>
      <c r="C29" s="33"/>
      <c r="D29" s="37"/>
      <c r="E29" s="37"/>
      <c r="G29" s="33"/>
      <c r="H29" s="33"/>
    </row>
    <row r="30" spans="1:12" ht="16" x14ac:dyDescent="0.2">
      <c r="A30" s="79">
        <v>1</v>
      </c>
      <c r="B30" s="80" t="s">
        <v>87</v>
      </c>
      <c r="C30" s="80"/>
      <c r="D30" s="81"/>
      <c r="E30" s="81"/>
      <c r="F30" s="82"/>
      <c r="G30" s="80"/>
      <c r="H30" s="80"/>
      <c r="I30" s="82"/>
      <c r="J30" s="82"/>
      <c r="K30" s="82"/>
    </row>
    <row r="31" spans="1:12" ht="16" x14ac:dyDescent="0.2">
      <c r="A31" s="79">
        <v>2</v>
      </c>
      <c r="B31" s="80" t="s">
        <v>88</v>
      </c>
      <c r="C31" s="80"/>
      <c r="D31" s="82"/>
      <c r="E31" s="82"/>
      <c r="F31" s="82"/>
      <c r="G31" s="80"/>
      <c r="H31" s="80"/>
      <c r="I31" s="82"/>
      <c r="J31" s="82"/>
      <c r="K31" s="82"/>
    </row>
    <row r="32" spans="1:12" ht="16" x14ac:dyDescent="0.2">
      <c r="A32" s="79">
        <v>3</v>
      </c>
      <c r="B32" s="80" t="s">
        <v>89</v>
      </c>
      <c r="C32" s="80"/>
      <c r="D32" s="82"/>
      <c r="E32" s="82"/>
      <c r="F32" s="82"/>
      <c r="G32" s="80"/>
      <c r="H32" s="80"/>
      <c r="I32" s="82"/>
      <c r="J32" s="82"/>
      <c r="K32" s="82"/>
    </row>
    <row r="33" spans="1:11" ht="16" x14ac:dyDescent="0.2">
      <c r="A33" s="79">
        <v>4</v>
      </c>
      <c r="B33" s="80" t="s">
        <v>90</v>
      </c>
      <c r="C33" s="80"/>
      <c r="D33" s="82"/>
      <c r="E33" s="82"/>
      <c r="F33" s="82"/>
      <c r="G33" s="80"/>
      <c r="H33" s="80"/>
      <c r="I33" s="82"/>
      <c r="J33" s="82"/>
      <c r="K33" s="82"/>
    </row>
    <row r="34" spans="1:11" ht="16" x14ac:dyDescent="0.2">
      <c r="A34" s="79">
        <v>5</v>
      </c>
      <c r="B34" s="80" t="s">
        <v>91</v>
      </c>
      <c r="C34" s="80"/>
      <c r="D34" s="83"/>
      <c r="E34" s="84"/>
      <c r="F34" s="85"/>
      <c r="G34" s="80"/>
      <c r="H34" s="80"/>
      <c r="I34" s="82"/>
      <c r="J34" s="82"/>
      <c r="K34" s="82"/>
    </row>
    <row r="35" spans="1:11" ht="16" x14ac:dyDescent="0.2">
      <c r="A35" s="79">
        <v>6</v>
      </c>
      <c r="B35" s="80" t="s">
        <v>202</v>
      </c>
      <c r="C35" s="80"/>
      <c r="D35" s="82"/>
      <c r="E35" s="82"/>
      <c r="F35" s="82"/>
      <c r="G35" s="80"/>
      <c r="H35" s="80"/>
      <c r="I35" s="82"/>
      <c r="J35" s="82"/>
      <c r="K35" s="82"/>
    </row>
    <row r="36" spans="1:11" ht="16" x14ac:dyDescent="0.2">
      <c r="A36" s="79">
        <v>7</v>
      </c>
      <c r="B36" s="80" t="s">
        <v>92</v>
      </c>
      <c r="C36" s="80"/>
      <c r="D36" s="82"/>
      <c r="E36" s="82"/>
      <c r="F36" s="82"/>
      <c r="G36" s="80"/>
      <c r="H36" s="80"/>
      <c r="I36" s="82"/>
      <c r="J36" s="82"/>
      <c r="K36" s="82"/>
    </row>
    <row r="37" spans="1:11" ht="16" x14ac:dyDescent="0.2">
      <c r="A37" s="79"/>
      <c r="B37" s="80" t="s">
        <v>203</v>
      </c>
      <c r="C37" s="80"/>
      <c r="D37" s="82"/>
      <c r="E37" s="82"/>
      <c r="F37" s="82"/>
      <c r="G37" s="80"/>
      <c r="H37" s="80"/>
      <c r="I37" s="82"/>
      <c r="J37" s="82"/>
      <c r="K37" s="82"/>
    </row>
    <row r="38" spans="1:11" ht="16" x14ac:dyDescent="0.2">
      <c r="A38" s="79">
        <v>8</v>
      </c>
      <c r="B38" s="80" t="s">
        <v>93</v>
      </c>
      <c r="C38" s="80"/>
      <c r="D38" s="82"/>
      <c r="E38" s="82"/>
      <c r="F38" s="82"/>
      <c r="G38" s="80"/>
      <c r="H38" s="80"/>
      <c r="I38" s="82"/>
      <c r="J38" s="82"/>
      <c r="K38" s="82"/>
    </row>
    <row r="39" spans="1:11" ht="16" x14ac:dyDescent="0.2">
      <c r="A39" s="79">
        <v>9</v>
      </c>
      <c r="B39" s="80" t="s">
        <v>204</v>
      </c>
      <c r="C39" s="80"/>
      <c r="D39" s="80"/>
      <c r="E39" s="80"/>
      <c r="F39" s="80"/>
      <c r="G39" s="80"/>
      <c r="H39" s="80"/>
      <c r="I39" s="82"/>
      <c r="J39" s="82"/>
      <c r="K39" s="82"/>
    </row>
    <row r="40" spans="1:11" x14ac:dyDescent="0.2">
      <c r="A40" s="86"/>
      <c r="B40" s="80" t="s">
        <v>94</v>
      </c>
      <c r="C40" s="80"/>
      <c r="D40" s="82"/>
      <c r="E40" s="82"/>
      <c r="F40" s="82"/>
      <c r="G40" s="80"/>
      <c r="H40" s="80"/>
      <c r="I40" s="82"/>
      <c r="J40" s="82"/>
      <c r="K40" s="82"/>
    </row>
    <row r="41" spans="1:11" x14ac:dyDescent="0.2">
      <c r="A41" s="86"/>
      <c r="B41" s="80"/>
      <c r="C41" s="80"/>
      <c r="D41" s="82"/>
      <c r="E41" s="82"/>
      <c r="F41" s="82"/>
      <c r="G41" s="80"/>
      <c r="H41" s="80"/>
      <c r="I41" s="82"/>
      <c r="J41" s="82"/>
      <c r="K41" s="82"/>
    </row>
    <row r="42" spans="1:11" ht="16" x14ac:dyDescent="0.2">
      <c r="A42" s="87" t="s">
        <v>95</v>
      </c>
      <c r="D42" s="33"/>
      <c r="E42" s="33"/>
      <c r="F42" s="33"/>
    </row>
    <row r="43" spans="1:11" x14ac:dyDescent="0.2">
      <c r="A43" s="88" t="s">
        <v>96</v>
      </c>
      <c r="B43" s="82"/>
      <c r="C43" s="82"/>
      <c r="D43" s="80"/>
      <c r="E43" s="80"/>
      <c r="F43" s="80"/>
      <c r="G43" s="82"/>
      <c r="H43" s="82"/>
      <c r="I43" s="82"/>
      <c r="J43" s="82"/>
    </row>
    <row r="44" spans="1:11" x14ac:dyDescent="0.2">
      <c r="A44" s="90" t="s">
        <v>99</v>
      </c>
      <c r="B44" s="82"/>
      <c r="C44" s="82"/>
      <c r="D44" s="80"/>
      <c r="E44" s="80"/>
      <c r="F44" s="80"/>
      <c r="G44" s="82"/>
      <c r="H44" s="82"/>
      <c r="I44" s="82"/>
      <c r="J44" s="82"/>
    </row>
    <row r="45" spans="1:11" x14ac:dyDescent="0.2">
      <c r="A45" s="90" t="s">
        <v>100</v>
      </c>
      <c r="B45" s="82"/>
      <c r="C45" s="82"/>
      <c r="D45" s="80"/>
      <c r="E45" s="80"/>
      <c r="F45" s="80"/>
      <c r="G45" s="82"/>
      <c r="H45" s="82"/>
      <c r="I45" s="82"/>
      <c r="J45" s="82"/>
    </row>
    <row r="46" spans="1:11" x14ac:dyDescent="0.2">
      <c r="A46" s="90" t="s">
        <v>101</v>
      </c>
      <c r="B46" s="82"/>
      <c r="C46" s="82"/>
      <c r="D46" s="80"/>
      <c r="E46" s="80"/>
      <c r="F46" s="80"/>
      <c r="G46" s="82"/>
      <c r="H46" s="82"/>
      <c r="I46" s="82"/>
      <c r="J46" s="82"/>
    </row>
    <row r="47" spans="1:11" x14ac:dyDescent="0.2">
      <c r="A47" s="90" t="s">
        <v>102</v>
      </c>
      <c r="B47" s="82"/>
      <c r="C47" s="82"/>
      <c r="D47" s="80"/>
      <c r="E47" s="80"/>
      <c r="F47" s="80"/>
      <c r="G47" s="82"/>
      <c r="H47" s="82"/>
      <c r="I47" s="82"/>
      <c r="J47" s="82"/>
    </row>
    <row r="48" spans="1:11" x14ac:dyDescent="0.2">
      <c r="A48" s="89" t="s">
        <v>97</v>
      </c>
      <c r="B48" s="82"/>
      <c r="C48" s="82"/>
      <c r="D48" s="80"/>
      <c r="E48" s="80"/>
      <c r="F48" s="80"/>
      <c r="G48" s="82"/>
      <c r="H48" s="82"/>
      <c r="I48" s="82"/>
      <c r="J48" s="82"/>
    </row>
    <row r="49" spans="1:10" x14ac:dyDescent="0.2">
      <c r="A49" s="89" t="s">
        <v>98</v>
      </c>
      <c r="B49" s="82"/>
      <c r="C49" s="82"/>
      <c r="D49" s="80"/>
      <c r="E49" s="80"/>
      <c r="F49" s="80"/>
      <c r="G49" s="82"/>
      <c r="H49" s="82"/>
      <c r="I49" s="82"/>
      <c r="J49" s="82"/>
    </row>
    <row r="50" spans="1:10" x14ac:dyDescent="0.2">
      <c r="A50" s="88" t="s">
        <v>103</v>
      </c>
      <c r="B50" s="80"/>
      <c r="C50" s="80"/>
      <c r="D50" s="80"/>
      <c r="E50" s="80"/>
      <c r="F50" s="80"/>
      <c r="G50" s="82"/>
      <c r="H50" s="82"/>
      <c r="I50" s="82"/>
      <c r="J50" s="82"/>
    </row>
    <row r="51" spans="1:10" x14ac:dyDescent="0.2">
      <c r="A51" s="80" t="s">
        <v>104</v>
      </c>
      <c r="B51" s="82"/>
      <c r="C51" s="80"/>
      <c r="D51" s="80"/>
      <c r="E51" s="80"/>
      <c r="F51" s="80"/>
      <c r="G51" s="82"/>
      <c r="H51" s="82"/>
      <c r="I51" s="82"/>
      <c r="J51" s="82"/>
    </row>
    <row r="52" spans="1:10" x14ac:dyDescent="0.2">
      <c r="A52" s="91" t="s">
        <v>105</v>
      </c>
      <c r="B52" s="82"/>
      <c r="C52" s="80"/>
      <c r="D52" s="82"/>
      <c r="E52" s="82"/>
      <c r="F52" s="82"/>
      <c r="G52" s="82"/>
      <c r="H52" s="82"/>
      <c r="I52" s="82"/>
      <c r="J52" s="82"/>
    </row>
    <row r="53" spans="1:10" x14ac:dyDescent="0.2">
      <c r="A53" s="89" t="s">
        <v>222</v>
      </c>
      <c r="B53" s="80"/>
      <c r="C53" s="80"/>
      <c r="D53" s="82"/>
      <c r="E53" s="82"/>
      <c r="F53" s="82"/>
      <c r="G53" s="82"/>
      <c r="H53" s="82"/>
      <c r="I53" s="82"/>
      <c r="J53" s="82"/>
    </row>
    <row r="54" spans="1:10" x14ac:dyDescent="0.2">
      <c r="A54" s="91" t="s">
        <v>205</v>
      </c>
      <c r="B54" s="82"/>
      <c r="C54" s="80"/>
      <c r="D54" s="82"/>
      <c r="E54" s="82"/>
      <c r="F54" s="82"/>
      <c r="G54" s="82"/>
      <c r="H54" s="82"/>
      <c r="I54" s="82"/>
      <c r="J54" s="82"/>
    </row>
    <row r="55" spans="1:10" x14ac:dyDescent="0.2">
      <c r="A55" s="88" t="s">
        <v>206</v>
      </c>
      <c r="B55" s="80"/>
      <c r="C55" s="80"/>
      <c r="D55" s="82"/>
      <c r="E55" s="82"/>
      <c r="F55" s="82"/>
      <c r="G55" s="82"/>
      <c r="H55" s="82"/>
      <c r="I55" s="82"/>
      <c r="J55" s="82"/>
    </row>
    <row r="56" spans="1:10" ht="16" x14ac:dyDescent="0.2">
      <c r="A56" s="88" t="s">
        <v>106</v>
      </c>
      <c r="B56" s="80"/>
      <c r="C56" s="80"/>
      <c r="D56" s="82"/>
      <c r="E56" s="82"/>
      <c r="F56" s="82"/>
      <c r="G56" s="82"/>
      <c r="H56" s="82"/>
      <c r="I56" s="82"/>
      <c r="J56" s="82"/>
    </row>
    <row r="57" spans="1:10" x14ac:dyDescent="0.2">
      <c r="A57" s="89" t="s">
        <v>107</v>
      </c>
      <c r="B57" s="80"/>
      <c r="C57" s="80"/>
      <c r="D57" s="82"/>
      <c r="E57" s="82"/>
      <c r="F57" s="82"/>
      <c r="G57" s="82"/>
      <c r="H57" s="82"/>
      <c r="I57" s="82"/>
      <c r="J57" s="82"/>
    </row>
    <row r="58" spans="1:10" x14ac:dyDescent="0.2">
      <c r="A58" s="88"/>
      <c r="B58" s="80" t="s">
        <v>108</v>
      </c>
      <c r="C58" s="80"/>
      <c r="D58" s="82"/>
      <c r="E58" s="82"/>
      <c r="F58" s="82"/>
      <c r="G58" s="82"/>
      <c r="H58" s="82"/>
      <c r="I58" s="82"/>
      <c r="J58" s="82"/>
    </row>
    <row r="59" spans="1:10" x14ac:dyDescent="0.2">
      <c r="A59" s="88" t="s">
        <v>109</v>
      </c>
      <c r="B59" s="80"/>
      <c r="C59" s="80"/>
      <c r="D59" s="82"/>
      <c r="E59" s="82"/>
      <c r="F59" s="82"/>
      <c r="G59" s="82"/>
      <c r="H59" s="82"/>
      <c r="I59" s="82"/>
      <c r="J59" s="82"/>
    </row>
    <row r="60" spans="1:10" x14ac:dyDescent="0.2">
      <c r="A60" s="88" t="s">
        <v>110</v>
      </c>
      <c r="B60" s="80"/>
      <c r="C60" s="80"/>
      <c r="D60" s="82"/>
      <c r="E60" s="82"/>
      <c r="F60" s="82"/>
      <c r="G60" s="82"/>
      <c r="H60" s="82"/>
      <c r="I60" s="82"/>
      <c r="J60" s="82"/>
    </row>
    <row r="61" spans="1:10" x14ac:dyDescent="0.2">
      <c r="A61" s="89" t="s">
        <v>111</v>
      </c>
      <c r="B61" s="80"/>
      <c r="C61" s="80"/>
      <c r="D61" s="80"/>
      <c r="E61" s="80"/>
      <c r="F61" s="80"/>
      <c r="G61" s="82"/>
      <c r="H61" s="82"/>
      <c r="I61" s="82"/>
      <c r="J61" s="82"/>
    </row>
    <row r="62" spans="1:10" x14ac:dyDescent="0.2">
      <c r="A62" s="88" t="s">
        <v>207</v>
      </c>
      <c r="B62" s="80"/>
      <c r="C62" s="80"/>
      <c r="D62" s="80"/>
      <c r="E62" s="80"/>
      <c r="F62" s="80"/>
      <c r="G62" s="82"/>
      <c r="H62" s="82"/>
      <c r="I62" s="82"/>
      <c r="J62" s="82"/>
    </row>
    <row r="63" spans="1:10" x14ac:dyDescent="0.2">
      <c r="A63" s="80"/>
      <c r="B63" s="89" t="s">
        <v>112</v>
      </c>
      <c r="C63" s="80"/>
      <c r="D63" s="80"/>
      <c r="E63" s="80"/>
      <c r="F63" s="80"/>
      <c r="G63" s="82"/>
      <c r="H63" s="82"/>
      <c r="I63" s="82"/>
      <c r="J63" s="82"/>
    </row>
    <row r="64" spans="1:10" x14ac:dyDescent="0.2">
      <c r="A64" s="89" t="s">
        <v>208</v>
      </c>
      <c r="B64" s="80" t="s">
        <v>209</v>
      </c>
      <c r="C64" s="80"/>
      <c r="D64" s="80"/>
      <c r="E64" s="80"/>
      <c r="F64" s="80"/>
      <c r="G64" s="82"/>
      <c r="H64" s="82"/>
      <c r="I64" s="82"/>
      <c r="J64" s="82"/>
    </row>
    <row r="65" spans="1:10" x14ac:dyDescent="0.2">
      <c r="A65" s="89"/>
      <c r="B65" s="80"/>
      <c r="C65" s="80"/>
      <c r="D65" s="80"/>
      <c r="E65" s="80"/>
      <c r="F65" s="80"/>
      <c r="G65" s="82"/>
      <c r="H65" s="82"/>
      <c r="I65" s="82"/>
      <c r="J65" s="82"/>
    </row>
    <row r="66" spans="1:10" x14ac:dyDescent="0.2">
      <c r="A66" s="88" t="s">
        <v>210</v>
      </c>
      <c r="B66" s="80"/>
      <c r="C66" s="80"/>
      <c r="D66" s="80"/>
      <c r="E66" s="80"/>
      <c r="F66" s="80"/>
      <c r="G66" s="82"/>
      <c r="H66" s="82"/>
      <c r="I66" s="82"/>
    </row>
    <row r="67" spans="1:10" x14ac:dyDescent="0.2">
      <c r="A67" s="88" t="s">
        <v>211</v>
      </c>
      <c r="B67" s="80"/>
      <c r="C67" s="80"/>
      <c r="D67" s="80"/>
      <c r="E67" s="80"/>
      <c r="F67" s="80"/>
      <c r="G67" s="82"/>
      <c r="H67" s="82"/>
      <c r="I67" s="82"/>
    </row>
    <row r="68" spans="1:10" x14ac:dyDescent="0.2">
      <c r="A68" s="89" t="s">
        <v>212</v>
      </c>
      <c r="B68" s="80"/>
      <c r="C68" s="80"/>
      <c r="D68" s="80"/>
      <c r="E68" s="80"/>
      <c r="F68" s="80"/>
      <c r="G68" s="82"/>
      <c r="H68" s="82"/>
      <c r="I68" s="82"/>
    </row>
    <row r="69" spans="1:10" x14ac:dyDescent="0.2">
      <c r="A69" s="89" t="s">
        <v>213</v>
      </c>
      <c r="B69" s="80"/>
      <c r="C69" s="80"/>
      <c r="D69" s="80"/>
      <c r="E69" s="80"/>
      <c r="F69" s="80"/>
      <c r="G69" s="82"/>
      <c r="H69" s="82"/>
      <c r="I69" s="82"/>
    </row>
    <row r="70" spans="1:10" x14ac:dyDescent="0.2">
      <c r="A70" s="80" t="s">
        <v>214</v>
      </c>
      <c r="B70" s="80"/>
      <c r="C70" s="80"/>
      <c r="D70" s="80"/>
      <c r="E70" s="80"/>
      <c r="F70" s="80"/>
      <c r="G70" s="82"/>
      <c r="H70" s="82"/>
      <c r="I70" s="82"/>
    </row>
    <row r="71" spans="1:10" x14ac:dyDescent="0.2">
      <c r="A71" s="89" t="s">
        <v>215</v>
      </c>
      <c r="B71" s="82"/>
      <c r="C71" s="82"/>
      <c r="D71" s="80"/>
      <c r="E71" s="80"/>
      <c r="F71" s="80"/>
      <c r="G71" s="82"/>
      <c r="H71" s="82"/>
      <c r="I71" s="82"/>
    </row>
    <row r="72" spans="1:10" x14ac:dyDescent="0.2">
      <c r="A72" s="89" t="s">
        <v>216</v>
      </c>
      <c r="B72" s="80"/>
      <c r="C72" s="80"/>
      <c r="D72" s="80"/>
      <c r="E72" s="80"/>
      <c r="F72" s="80"/>
      <c r="G72" s="82"/>
      <c r="H72" s="82"/>
      <c r="I72" s="82"/>
    </row>
    <row r="73" spans="1:10" x14ac:dyDescent="0.2">
      <c r="A73" s="89" t="s">
        <v>217</v>
      </c>
      <c r="B73" s="80"/>
      <c r="C73" s="80"/>
      <c r="D73" s="80"/>
      <c r="E73" s="80"/>
      <c r="F73" s="80"/>
      <c r="G73" s="82"/>
      <c r="H73" s="82"/>
      <c r="I73" s="82"/>
    </row>
    <row r="74" spans="1:10" x14ac:dyDescent="0.2">
      <c r="A74" s="92"/>
      <c r="B74" s="80"/>
      <c r="C74" s="80"/>
      <c r="D74" s="80"/>
      <c r="E74" s="80"/>
      <c r="F74" s="80"/>
      <c r="G74" s="82"/>
      <c r="H74" s="82"/>
      <c r="I74" s="82"/>
    </row>
    <row r="75" spans="1:10" x14ac:dyDescent="0.2">
      <c r="A75" s="92"/>
      <c r="B75" s="80"/>
      <c r="C75" s="80"/>
      <c r="D75" s="80"/>
      <c r="E75" s="80"/>
      <c r="F75" s="80"/>
      <c r="G75" s="82"/>
      <c r="H75" s="82"/>
      <c r="I75" s="82"/>
    </row>
    <row r="76" spans="1:10" x14ac:dyDescent="0.2">
      <c r="A76" s="92"/>
      <c r="B76" s="80"/>
      <c r="C76" s="80"/>
      <c r="D76" s="80"/>
      <c r="E76" s="80"/>
      <c r="F76" s="80"/>
      <c r="G76" s="82"/>
      <c r="H76" s="82"/>
      <c r="I76" s="82"/>
    </row>
    <row r="77" spans="1:10" x14ac:dyDescent="0.2">
      <c r="A77" s="82"/>
      <c r="B77" s="82"/>
      <c r="C77" s="82"/>
      <c r="D77" s="80"/>
      <c r="E77" s="80"/>
      <c r="F77" s="80"/>
      <c r="G77" s="82"/>
      <c r="H77" s="82"/>
      <c r="I77" s="82"/>
    </row>
    <row r="78" spans="1:10" ht="16" x14ac:dyDescent="0.2">
      <c r="D78" s="77"/>
      <c r="E78" s="77"/>
      <c r="F78" s="77"/>
    </row>
    <row r="79" spans="1:10" ht="16" x14ac:dyDescent="0.2">
      <c r="D79" s="77"/>
      <c r="E79" s="77"/>
      <c r="F79" s="77"/>
    </row>
    <row r="80" spans="1:10" ht="16" x14ac:dyDescent="0.2">
      <c r="D80" s="77"/>
      <c r="E80" s="77"/>
      <c r="F80" s="77"/>
    </row>
    <row r="81" spans="4:6" ht="16" x14ac:dyDescent="0.2">
      <c r="F81" s="77"/>
    </row>
    <row r="82" spans="4:6" ht="16" x14ac:dyDescent="0.2">
      <c r="D82" s="77"/>
      <c r="E82" s="77"/>
      <c r="F82" s="77"/>
    </row>
    <row r="83" spans="4:6" ht="16" x14ac:dyDescent="0.2">
      <c r="D83" s="77"/>
      <c r="E83" s="77"/>
      <c r="F83" s="77"/>
    </row>
    <row r="84" spans="4:6" ht="16" x14ac:dyDescent="0.2">
      <c r="D84" s="77"/>
      <c r="E84" s="77"/>
      <c r="F84" s="77"/>
    </row>
    <row r="85" spans="4:6" ht="16" x14ac:dyDescent="0.2">
      <c r="D85" s="77"/>
      <c r="E85" s="77"/>
      <c r="F85" s="77"/>
    </row>
    <row r="86" spans="4:6" ht="16" x14ac:dyDescent="0.2">
      <c r="D86" s="77"/>
      <c r="E86" s="77"/>
      <c r="F86" s="77"/>
    </row>
    <row r="87" spans="4:6" ht="16" x14ac:dyDescent="0.2">
      <c r="D87" s="77"/>
      <c r="E87" s="77"/>
    </row>
  </sheetData>
  <sheetProtection algorithmName="SHA-512" hashValue="Jg4K9mdq/8Hc+XvZIuzv9APDWi5fvLhS+FPOZNEaK4qKJlvWE1/vwwgiAtf7c+F7KD045HWAYp0jkX93JypOPg==" saltValue="H0UvZ36/bjtNBWH6Fbjlfw==" spinCount="100000" sheet="1" objects="1" scenarios="1" selectLockedCells="1"/>
  <mergeCells count="32">
    <mergeCell ref="A1:J1"/>
    <mergeCell ref="A6:A7"/>
    <mergeCell ref="B6:B7"/>
    <mergeCell ref="C6:J6"/>
    <mergeCell ref="A11:A12"/>
    <mergeCell ref="C11:C12"/>
    <mergeCell ref="D11:D12"/>
    <mergeCell ref="E11:E12"/>
    <mergeCell ref="H11:H12"/>
    <mergeCell ref="I11:I12"/>
    <mergeCell ref="J15:J18"/>
    <mergeCell ref="E17:E18"/>
    <mergeCell ref="J11:J12"/>
    <mergeCell ref="A13:A14"/>
    <mergeCell ref="C13:C14"/>
    <mergeCell ref="D13:D14"/>
    <mergeCell ref="E13:E14"/>
    <mergeCell ref="H13:H14"/>
    <mergeCell ref="I13:I14"/>
    <mergeCell ref="J13:J14"/>
    <mergeCell ref="A15:A18"/>
    <mergeCell ref="C15:C18"/>
    <mergeCell ref="D15:D18"/>
    <mergeCell ref="H15:H18"/>
    <mergeCell ref="I15:I18"/>
    <mergeCell ref="J19:J22"/>
    <mergeCell ref="A19:A22"/>
    <mergeCell ref="C19:C22"/>
    <mergeCell ref="D19:D22"/>
    <mergeCell ref="E19:E22"/>
    <mergeCell ref="H19:H22"/>
    <mergeCell ref="I19:I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Entry Form</vt:lpstr>
      <vt:lpstr>Benefit Premiums</vt:lpstr>
      <vt:lpstr>FT Comp Chart &amp;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Bemis</dc:creator>
  <cp:lastModifiedBy>Pat Hawkins</cp:lastModifiedBy>
  <dcterms:created xsi:type="dcterms:W3CDTF">2024-10-15T20:56:30Z</dcterms:created>
  <dcterms:modified xsi:type="dcterms:W3CDTF">2025-03-25T18:23:33Z</dcterms:modified>
</cp:coreProperties>
</file>